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.lormel\Downloads\"/>
    </mc:Choice>
  </mc:AlternateContent>
  <xr:revisionPtr revIDLastSave="0" documentId="8_{3F87C1C7-0627-4781-B64A-3B4F3FEE3280}" xr6:coauthVersionLast="47" xr6:coauthVersionMax="47" xr10:uidLastSave="{00000000-0000-0000-0000-000000000000}"/>
  <bookViews>
    <workbookView xWindow="-110" yWindow="-110" windowWidth="19420" windowHeight="10300" tabRatio="628" firstSheet="1" activeTab="1" xr2:uid="{AC69D984-6DD4-4908-84DA-A4405E50A1FA}"/>
  </bookViews>
  <sheets>
    <sheet name="Feuil1" sheetId="31" state="veryHidden" r:id="rId1"/>
    <sheet name="Produits de santé" sheetId="30" r:id="rId2"/>
    <sheet name="Biologie" sheetId="13" r:id="rId3"/>
    <sheet name="Biomédical" sheetId="29" r:id="rId4"/>
    <sheet name="Environnement patient" sheetId="18" r:id="rId5"/>
    <sheet name="Restauration" sheetId="21" r:id="rId6"/>
    <sheet name="Hôtellerie-Services Généraux" sheetId="22" r:id="rId7"/>
    <sheet name="Logistique" sheetId="32" r:id="rId8"/>
    <sheet name="Bâtiment" sheetId="19" r:id="rId9"/>
    <sheet name="Énergie" sheetId="20" r:id="rId10"/>
    <sheet name="Mobilité" sheetId="33" r:id="rId11"/>
    <sheet name="Numérique" sheetId="27" r:id="rId12"/>
    <sheet name="Services RH, conseil, finances" sheetId="25" r:id="rId13"/>
  </sheets>
  <definedNames>
    <definedName name="_xlnm._FilterDatabase" localSheetId="8" hidden="1">Bâtiment!$A$6:$D$6</definedName>
    <definedName name="_xlnm._FilterDatabase" localSheetId="2" hidden="1">Biologie!$A$6:$D$6</definedName>
    <definedName name="_xlnm._FilterDatabase" localSheetId="3" hidden="1">Biomédical!$A$6:$D$6</definedName>
    <definedName name="_xlnm._FilterDatabase" localSheetId="9" hidden="1">Énergie!$A$6:$D$6</definedName>
    <definedName name="_xlnm._FilterDatabase" localSheetId="4" hidden="1">'Environnement patient'!$A$6:$D$6</definedName>
    <definedName name="_xlnm._FilterDatabase" localSheetId="6" hidden="1">'Hôtellerie-Services Généraux'!$A$6:$D$6</definedName>
    <definedName name="_xlnm._FilterDatabase" localSheetId="7" hidden="1">Logistique!$A$6:$D$6</definedName>
    <definedName name="_xlnm._FilterDatabase" localSheetId="10" hidden="1">Mobilité!$A$6:$D$17</definedName>
    <definedName name="_xlnm._FilterDatabase" localSheetId="11" hidden="1">Numérique!$A$6:$D$6</definedName>
    <definedName name="_xlnm._FilterDatabase" localSheetId="1" hidden="1">'Produits de santé'!$A$6:$D$6</definedName>
    <definedName name="_xlnm._FilterDatabase" localSheetId="5" hidden="1">Restauration!$A$6:$BX$6</definedName>
    <definedName name="_xlnm._FilterDatabase" localSheetId="12" hidden="1">'Services RH, conseil, finances'!$A$6:$D$6</definedName>
    <definedName name="_xlnm.Print_Titles" localSheetId="8">Bâtiment!$2:$5</definedName>
    <definedName name="_xlnm.Print_Titles" localSheetId="3">Biomédical!$6:$6</definedName>
    <definedName name="_xlnm.Print_Titles" localSheetId="6">'Hôtellerie-Services Généraux'!$2:$5</definedName>
    <definedName name="_xlnm.Print_Titles" localSheetId="11">Numérique!$6:$6</definedName>
    <definedName name="_xlnm.Print_Area" localSheetId="2">Biologie!$A$2:$AO$35</definedName>
    <definedName name="_xlnm.Print_Area" localSheetId="6">'Hôtellerie-Services Généraux'!$A$2:$AO$33</definedName>
    <definedName name="_xlnm.Print_Area" localSheetId="7">Logistique!$A$2:$AO$17</definedName>
    <definedName name="_xlnm.Print_Area" localSheetId="10">Mobilité!$A$2:$AO$17</definedName>
    <definedName name="_xlnm.Print_Area" localSheetId="11">Numérique!$A$2:$AO$45</definedName>
    <definedName name="_xlnm.Print_Area" localSheetId="1">'Produits de santé'!$A$2:$AO$52</definedName>
    <definedName name="_xlnm.Print_Area" localSheetId="12">'Services RH, conseil, finances'!$B$2:$AO$15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2" l="1"/>
  <c r="AO18" i="22"/>
  <c r="BJ18" i="22"/>
  <c r="BI18" i="22"/>
  <c r="BW18" i="22"/>
  <c r="BU18" i="22" s="1"/>
  <c r="BX18" i="22"/>
  <c r="AO47" i="30"/>
  <c r="AO48" i="30"/>
  <c r="AO49" i="30"/>
  <c r="AO50" i="30"/>
  <c r="AO51" i="30"/>
  <c r="BK47" i="30"/>
  <c r="BK48" i="30"/>
  <c r="BK49" i="30"/>
  <c r="BK50" i="30"/>
  <c r="D50" i="30"/>
  <c r="BJ50" i="30"/>
  <c r="BX50" i="30"/>
  <c r="BV50" i="30"/>
  <c r="BW50" i="30" s="1"/>
  <c r="BY50" i="30"/>
  <c r="D49" i="30"/>
  <c r="BJ49" i="30"/>
  <c r="BX49" i="30"/>
  <c r="BV49" i="30" s="1"/>
  <c r="D48" i="30"/>
  <c r="BJ48" i="30"/>
  <c r="BX48" i="30"/>
  <c r="BV48" i="30" s="1"/>
  <c r="D47" i="30"/>
  <c r="BJ47" i="30"/>
  <c r="BX47" i="30"/>
  <c r="BV47" i="30" s="1"/>
  <c r="BW58" i="29"/>
  <c r="BU58" i="29" s="1"/>
  <c r="AO58" i="29"/>
  <c r="D58" i="29"/>
  <c r="AO57" i="29"/>
  <c r="BI58" i="29"/>
  <c r="BJ58" i="29"/>
  <c r="BV18" i="22" l="1"/>
  <c r="BS18" i="22"/>
  <c r="BT47" i="30"/>
  <c r="BW47" i="30"/>
  <c r="BT48" i="30"/>
  <c r="BW48" i="30"/>
  <c r="BY48" i="30"/>
  <c r="BY47" i="30"/>
  <c r="BY49" i="30"/>
  <c r="BT50" i="30"/>
  <c r="BW49" i="30"/>
  <c r="BT49" i="30"/>
  <c r="BS58" i="29"/>
  <c r="BV58" i="29"/>
  <c r="BX58" i="29"/>
  <c r="AO41" i="29"/>
  <c r="D41" i="29"/>
  <c r="BI41" i="29"/>
  <c r="BJ41" i="29"/>
  <c r="BW41" i="29"/>
  <c r="BX41" i="29" s="1"/>
  <c r="BI68" i="29"/>
  <c r="BH68" i="29"/>
  <c r="D68" i="29" s="1"/>
  <c r="BW68" i="29"/>
  <c r="BX68" i="29" s="1"/>
  <c r="BQ18" i="22" l="1"/>
  <c r="BR18" i="22" s="1"/>
  <c r="BT18" i="22"/>
  <c r="BR48" i="30"/>
  <c r="BS48" i="30" s="1"/>
  <c r="BU48" i="30"/>
  <c r="BR47" i="30"/>
  <c r="BS47" i="30" s="1"/>
  <c r="BU47" i="30"/>
  <c r="BR50" i="30"/>
  <c r="BS50" i="30" s="1"/>
  <c r="BU50" i="30"/>
  <c r="BR49" i="30"/>
  <c r="BS49" i="30" s="1"/>
  <c r="BU49" i="30"/>
  <c r="BQ58" i="29"/>
  <c r="BR58" i="29" s="1"/>
  <c r="BT58" i="29"/>
  <c r="BU41" i="29"/>
  <c r="BJ68" i="29"/>
  <c r="AO68" i="29"/>
  <c r="BU68" i="29"/>
  <c r="BX10" i="30"/>
  <c r="BV10" i="30" s="1"/>
  <c r="BJ10" i="30"/>
  <c r="BI10" i="30"/>
  <c r="AO10" i="30" s="1"/>
  <c r="AO25" i="18"/>
  <c r="BG31" i="27"/>
  <c r="BK19" i="30"/>
  <c r="BZ19" i="30"/>
  <c r="CC19" i="30" s="1"/>
  <c r="CA19" i="30"/>
  <c r="CD19" i="30" s="1"/>
  <c r="CB19" i="30"/>
  <c r="CE19" i="30" s="1"/>
  <c r="BJ19" i="30"/>
  <c r="BX19" i="30"/>
  <c r="BY19" i="30" s="1"/>
  <c r="AO19" i="30"/>
  <c r="D19" i="30"/>
  <c r="D29" i="30"/>
  <c r="BJ29" i="30"/>
  <c r="BX29" i="30"/>
  <c r="BV29" i="30" s="1"/>
  <c r="AO29" i="30"/>
  <c r="BK29" i="30"/>
  <c r="BZ29" i="30"/>
  <c r="CC29" i="30" s="1"/>
  <c r="CA29" i="30"/>
  <c r="CD29" i="30" s="1"/>
  <c r="CB29" i="30"/>
  <c r="CE29" i="30" s="1"/>
  <c r="AO12" i="18"/>
  <c r="AO53" i="27"/>
  <c r="BJ53" i="27"/>
  <c r="BI53" i="27"/>
  <c r="BW53" i="27"/>
  <c r="BX53" i="27"/>
  <c r="D53" i="27"/>
  <c r="BR15" i="27"/>
  <c r="BT15" i="27"/>
  <c r="BW15" i="27"/>
  <c r="BU15" i="27" s="1"/>
  <c r="BV15" i="27" s="1"/>
  <c r="BX15" i="27"/>
  <c r="BW16" i="27"/>
  <c r="BU16" i="27" s="1"/>
  <c r="BW17" i="27"/>
  <c r="BX17" i="27" s="1"/>
  <c r="BW18" i="27"/>
  <c r="BX18" i="27" s="1"/>
  <c r="BW20" i="27"/>
  <c r="BU20" i="27" s="1"/>
  <c r="BW21" i="27"/>
  <c r="BU21" i="27" s="1"/>
  <c r="BR22" i="27"/>
  <c r="BT22" i="27"/>
  <c r="BW22" i="27"/>
  <c r="BU22" i="27" s="1"/>
  <c r="BV22" i="27" s="1"/>
  <c r="BW23" i="27"/>
  <c r="BU23" i="27" s="1"/>
  <c r="BW24" i="27"/>
  <c r="BU24" i="27" s="1"/>
  <c r="BW25" i="27"/>
  <c r="BU25" i="27" s="1"/>
  <c r="BR32" i="27"/>
  <c r="BT32" i="27"/>
  <c r="BW32" i="27"/>
  <c r="BX32" i="27" s="1"/>
  <c r="BR26" i="27"/>
  <c r="BT26" i="27"/>
  <c r="BW26" i="27"/>
  <c r="BX26" i="27" s="1"/>
  <c r="BW27" i="27"/>
  <c r="BU27" i="27" s="1"/>
  <c r="BW28" i="27"/>
  <c r="BU28" i="27" s="1"/>
  <c r="BW29" i="27"/>
  <c r="BX29" i="27" s="1"/>
  <c r="BW30" i="27"/>
  <c r="BU30" i="27" s="1"/>
  <c r="BW34" i="27"/>
  <c r="BU34" i="27" s="1"/>
  <c r="BW35" i="27"/>
  <c r="BU35" i="27" s="1"/>
  <c r="BW36" i="27"/>
  <c r="BX36" i="27" s="1"/>
  <c r="BW37" i="27"/>
  <c r="BU37" i="27" s="1"/>
  <c r="BR38" i="27"/>
  <c r="BT38" i="27"/>
  <c r="BW38" i="27"/>
  <c r="BX38" i="27" s="1"/>
  <c r="BQ39" i="27"/>
  <c r="BR39" i="27" s="1"/>
  <c r="BT39" i="27"/>
  <c r="BW39" i="27"/>
  <c r="BU39" i="27" s="1"/>
  <c r="BV39" i="27" s="1"/>
  <c r="BW40" i="27"/>
  <c r="BU40" i="27" s="1"/>
  <c r="BW41" i="27"/>
  <c r="BU41" i="27" s="1"/>
  <c r="BR42" i="27"/>
  <c r="BT42" i="27"/>
  <c r="BW42" i="27"/>
  <c r="BU42" i="27" s="1"/>
  <c r="BV42" i="27" s="1"/>
  <c r="BR43" i="27"/>
  <c r="BT43" i="27"/>
  <c r="BW43" i="27"/>
  <c r="BU43" i="27" s="1"/>
  <c r="BV43" i="27" s="1"/>
  <c r="BW14" i="18"/>
  <c r="BU14" i="18" s="1"/>
  <c r="BW15" i="18"/>
  <c r="BU15" i="18" s="1"/>
  <c r="BW16" i="18"/>
  <c r="BU16" i="18" s="1"/>
  <c r="BW17" i="18"/>
  <c r="BU17" i="18" s="1"/>
  <c r="BW18" i="18"/>
  <c r="BU18" i="18" s="1"/>
  <c r="BS18" i="18" s="1"/>
  <c r="BW19" i="18"/>
  <c r="BU19" i="18" s="1"/>
  <c r="D14" i="18"/>
  <c r="D15" i="18"/>
  <c r="D16" i="18"/>
  <c r="D17" i="18"/>
  <c r="D18" i="18"/>
  <c r="D19" i="18"/>
  <c r="BI14" i="18"/>
  <c r="BJ14" i="18"/>
  <c r="BI15" i="18"/>
  <c r="BJ15" i="18"/>
  <c r="BI16" i="18"/>
  <c r="BJ16" i="18"/>
  <c r="BI17" i="18"/>
  <c r="BJ17" i="18"/>
  <c r="BI18" i="18"/>
  <c r="BJ18" i="18"/>
  <c r="BI19" i="18"/>
  <c r="BJ19" i="18"/>
  <c r="AO14" i="18"/>
  <c r="AO15" i="18"/>
  <c r="AO16" i="18"/>
  <c r="AO17" i="18"/>
  <c r="AO18" i="18"/>
  <c r="AO19" i="18"/>
  <c r="BJ21" i="21"/>
  <c r="AO21" i="21"/>
  <c r="D21" i="21"/>
  <c r="BW21" i="21"/>
  <c r="BX21" i="21" s="1"/>
  <c r="BI21" i="21"/>
  <c r="BW17" i="25"/>
  <c r="BU17" i="25" s="1"/>
  <c r="BX17" i="25"/>
  <c r="BI17" i="25"/>
  <c r="BJ17" i="25"/>
  <c r="AO17" i="25"/>
  <c r="D17" i="25"/>
  <c r="BI9" i="18"/>
  <c r="BY10" i="30" l="1"/>
  <c r="D10" i="30"/>
  <c r="CB10" i="30"/>
  <c r="CE10" i="30" s="1"/>
  <c r="BZ10" i="30"/>
  <c r="CC10" i="30" s="1"/>
  <c r="BK10" i="30"/>
  <c r="CA10" i="30"/>
  <c r="CD10" i="30" s="1"/>
  <c r="BV19" i="30"/>
  <c r="BV41" i="29"/>
  <c r="BS41" i="29"/>
  <c r="BV68" i="29"/>
  <c r="BS68" i="29"/>
  <c r="BT10" i="30"/>
  <c r="BW10" i="30"/>
  <c r="BW29" i="30"/>
  <c r="BT29" i="30"/>
  <c r="BU29" i="30" s="1"/>
  <c r="BY29" i="30"/>
  <c r="BX42" i="27"/>
  <c r="BX28" i="27"/>
  <c r="BX43" i="27"/>
  <c r="BX20" i="27"/>
  <c r="BX35" i="27"/>
  <c r="BX37" i="27"/>
  <c r="BX22" i="27"/>
  <c r="BX25" i="27"/>
  <c r="BX39" i="27"/>
  <c r="BU36" i="27"/>
  <c r="BV36" i="27" s="1"/>
  <c r="BU32" i="27"/>
  <c r="BV32" i="27" s="1"/>
  <c r="BU29" i="27"/>
  <c r="BV29" i="27" s="1"/>
  <c r="BX30" i="27"/>
  <c r="BS40" i="27"/>
  <c r="BV40" i="27"/>
  <c r="BV24" i="27"/>
  <c r="BS24" i="27"/>
  <c r="BX40" i="27"/>
  <c r="BU26" i="27"/>
  <c r="BV26" i="27" s="1"/>
  <c r="BX23" i="27"/>
  <c r="BX24" i="27"/>
  <c r="BX21" i="27"/>
  <c r="BX34" i="27"/>
  <c r="BX27" i="27"/>
  <c r="BX41" i="27"/>
  <c r="BX16" i="27"/>
  <c r="BV28" i="27"/>
  <c r="BS28" i="27"/>
  <c r="BS23" i="27"/>
  <c r="BV23" i="27"/>
  <c r="BS16" i="27"/>
  <c r="BV16" i="27"/>
  <c r="BV37" i="27"/>
  <c r="BS37" i="27"/>
  <c r="BV30" i="27"/>
  <c r="BS30" i="27"/>
  <c r="BV34" i="27"/>
  <c r="BS34" i="27"/>
  <c r="BV27" i="27"/>
  <c r="BS27" i="27"/>
  <c r="BS25" i="27"/>
  <c r="BV25" i="27"/>
  <c r="BS21" i="27"/>
  <c r="BV21" i="27"/>
  <c r="BS35" i="27"/>
  <c r="BV35" i="27"/>
  <c r="BS20" i="27"/>
  <c r="BV20" i="27"/>
  <c r="BS41" i="27"/>
  <c r="BV41" i="27"/>
  <c r="BU38" i="27"/>
  <c r="BV38" i="27" s="1"/>
  <c r="BX18" i="18"/>
  <c r="BX15" i="18"/>
  <c r="BX17" i="18"/>
  <c r="BX16" i="18"/>
  <c r="BX14" i="18"/>
  <c r="BS14" i="18"/>
  <c r="BT14" i="18" s="1"/>
  <c r="BV14" i="18"/>
  <c r="BS16" i="18"/>
  <c r="BQ16" i="18" s="1"/>
  <c r="BR16" i="18" s="1"/>
  <c r="BV16" i="18"/>
  <c r="BX19" i="18"/>
  <c r="BS17" i="18"/>
  <c r="BV17" i="18"/>
  <c r="BV15" i="18"/>
  <c r="BS15" i="18"/>
  <c r="BV19" i="18"/>
  <c r="BS19" i="18"/>
  <c r="BT18" i="18"/>
  <c r="BQ18" i="18"/>
  <c r="BR18" i="18" s="1"/>
  <c r="BV18" i="18"/>
  <c r="BS17" i="25"/>
  <c r="BV17" i="25"/>
  <c r="D22" i="21"/>
  <c r="AO22" i="21"/>
  <c r="BJ22" i="21"/>
  <c r="BI22" i="21"/>
  <c r="BW22" i="21"/>
  <c r="BX22" i="21" s="1"/>
  <c r="D14" i="22"/>
  <c r="AO14" i="22"/>
  <c r="BJ14" i="22"/>
  <c r="BI14" i="22"/>
  <c r="BW14" i="22"/>
  <c r="BX14" i="22" s="1"/>
  <c r="BT19" i="30" l="1"/>
  <c r="BW19" i="30"/>
  <c r="BT41" i="29"/>
  <c r="BQ41" i="29"/>
  <c r="BR41" i="29" s="1"/>
  <c r="BQ68" i="29"/>
  <c r="BR68" i="29" s="1"/>
  <c r="BT68" i="29"/>
  <c r="BR10" i="30"/>
  <c r="BS10" i="30" s="1"/>
  <c r="BU10" i="30"/>
  <c r="BQ14" i="18"/>
  <c r="BR14" i="18" s="1"/>
  <c r="BS36" i="27"/>
  <c r="BQ36" i="27" s="1"/>
  <c r="BR36" i="27" s="1"/>
  <c r="BS29" i="27"/>
  <c r="BQ29" i="27" s="1"/>
  <c r="BR29" i="27" s="1"/>
  <c r="BQ24" i="27"/>
  <c r="BR24" i="27" s="1"/>
  <c r="BT24" i="27"/>
  <c r="BQ40" i="27"/>
  <c r="BR40" i="27" s="1"/>
  <c r="BT40" i="27"/>
  <c r="BQ37" i="27"/>
  <c r="BR37" i="27" s="1"/>
  <c r="BT37" i="27"/>
  <c r="BT21" i="27"/>
  <c r="BQ21" i="27"/>
  <c r="BR21" i="27" s="1"/>
  <c r="BQ28" i="27"/>
  <c r="BR28" i="27" s="1"/>
  <c r="BT28" i="27"/>
  <c r="BT20" i="27"/>
  <c r="BQ20" i="27"/>
  <c r="BR20" i="27" s="1"/>
  <c r="BT34" i="27"/>
  <c r="BQ34" i="27"/>
  <c r="BR34" i="27" s="1"/>
  <c r="BT16" i="27"/>
  <c r="BQ16" i="27"/>
  <c r="BR16" i="27" s="1"/>
  <c r="BT35" i="27"/>
  <c r="BQ35" i="27"/>
  <c r="BR35" i="27" s="1"/>
  <c r="BT30" i="27"/>
  <c r="BQ30" i="27"/>
  <c r="BR30" i="27" s="1"/>
  <c r="BQ25" i="27"/>
  <c r="BR25" i="27" s="1"/>
  <c r="BT25" i="27"/>
  <c r="BQ41" i="27"/>
  <c r="BR41" i="27" s="1"/>
  <c r="BT41" i="27"/>
  <c r="BQ23" i="27"/>
  <c r="BR23" i="27" s="1"/>
  <c r="BT23" i="27"/>
  <c r="BT27" i="27"/>
  <c r="BQ27" i="27"/>
  <c r="BR27" i="27" s="1"/>
  <c r="BT16" i="18"/>
  <c r="BT19" i="18"/>
  <c r="BQ19" i="18"/>
  <c r="BR19" i="18" s="1"/>
  <c r="BQ15" i="18"/>
  <c r="BR15" i="18" s="1"/>
  <c r="BT15" i="18"/>
  <c r="BT17" i="18"/>
  <c r="BQ17" i="18"/>
  <c r="BR17" i="18" s="1"/>
  <c r="BU14" i="22"/>
  <c r="BV14" i="22" s="1"/>
  <c r="BQ17" i="25"/>
  <c r="BR17" i="25" s="1"/>
  <c r="BT17" i="25"/>
  <c r="D7" i="13"/>
  <c r="BW33" i="22"/>
  <c r="BU33" i="22" s="1"/>
  <c r="AO33" i="22"/>
  <c r="BJ33" i="22"/>
  <c r="BI33" i="22"/>
  <c r="BT36" i="27" l="1"/>
  <c r="BS14" i="22"/>
  <c r="BT14" i="22" s="1"/>
  <c r="BU19" i="30"/>
  <c r="BR19" i="30"/>
  <c r="BS19" i="30" s="1"/>
  <c r="BT29" i="27"/>
  <c r="BX33" i="22"/>
  <c r="BS33" i="22"/>
  <c r="BV33" i="22"/>
  <c r="BQ14" i="22" l="1"/>
  <c r="BR14" i="22" s="1"/>
  <c r="BQ33" i="22"/>
  <c r="BR33" i="22" s="1"/>
  <c r="BT33" i="22"/>
  <c r="D33" i="22"/>
  <c r="D19" i="27"/>
  <c r="AO19" i="27"/>
  <c r="BJ19" i="27"/>
  <c r="BI19" i="27"/>
  <c r="BW19" i="27"/>
  <c r="BX19" i="27" s="1"/>
  <c r="D33" i="27"/>
  <c r="AO33" i="27"/>
  <c r="BJ33" i="27"/>
  <c r="BI33" i="27"/>
  <c r="BW33" i="27"/>
  <c r="BX33" i="27" s="1"/>
  <c r="BH15" i="27"/>
  <c r="BJ12" i="18"/>
  <c r="BH10" i="18"/>
  <c r="D39" i="13"/>
  <c r="AO39" i="13"/>
  <c r="BJ39" i="13"/>
  <c r="BY39" i="13"/>
  <c r="BZ39" i="13"/>
  <c r="CA39" i="13"/>
  <c r="BI39" i="13"/>
  <c r="BW39" i="13"/>
  <c r="BU39" i="13" s="1"/>
  <c r="AO9" i="30"/>
  <c r="BY7" i="13"/>
  <c r="BZ7" i="13"/>
  <c r="CA7" i="13"/>
  <c r="BY8" i="13"/>
  <c r="BZ8" i="13"/>
  <c r="CA8" i="13"/>
  <c r="BY9" i="13"/>
  <c r="BZ9" i="13"/>
  <c r="CA9" i="13"/>
  <c r="BY10" i="13"/>
  <c r="BZ10" i="13"/>
  <c r="CA10" i="13"/>
  <c r="BY11" i="13"/>
  <c r="BZ11" i="13"/>
  <c r="CA11" i="13"/>
  <c r="BY12" i="13"/>
  <c r="BZ12" i="13"/>
  <c r="CA12" i="13"/>
  <c r="BY13" i="13"/>
  <c r="BZ13" i="13"/>
  <c r="CA13" i="13"/>
  <c r="BY14" i="13"/>
  <c r="BZ14" i="13"/>
  <c r="CA14" i="13"/>
  <c r="BY15" i="13"/>
  <c r="BZ15" i="13"/>
  <c r="CA15" i="13"/>
  <c r="BY16" i="13"/>
  <c r="BZ16" i="13"/>
  <c r="CA16" i="13"/>
  <c r="BY17" i="13"/>
  <c r="BZ17" i="13"/>
  <c r="CA17" i="13"/>
  <c r="BY18" i="13"/>
  <c r="BZ18" i="13"/>
  <c r="CA18" i="13"/>
  <c r="BY20" i="13"/>
  <c r="BZ20" i="13"/>
  <c r="CA20" i="13"/>
  <c r="BY24" i="13"/>
  <c r="BZ24" i="13"/>
  <c r="CA24" i="13"/>
  <c r="BY26" i="13"/>
  <c r="BZ26" i="13"/>
  <c r="CA26" i="13"/>
  <c r="BY27" i="13"/>
  <c r="BZ27" i="13"/>
  <c r="CA27" i="13"/>
  <c r="BY28" i="13"/>
  <c r="BZ28" i="13"/>
  <c r="CA28" i="13"/>
  <c r="BY29" i="13"/>
  <c r="BZ29" i="13"/>
  <c r="CA29" i="13"/>
  <c r="BY30" i="13"/>
  <c r="BZ30" i="13"/>
  <c r="CA30" i="13"/>
  <c r="BY33" i="13"/>
  <c r="BZ33" i="13"/>
  <c r="CA33" i="13"/>
  <c r="BY34" i="13"/>
  <c r="BZ34" i="13"/>
  <c r="CA34" i="13"/>
  <c r="BY35" i="13"/>
  <c r="BZ35" i="13"/>
  <c r="CA35" i="13"/>
  <c r="BY36" i="13"/>
  <c r="BZ36" i="13"/>
  <c r="CA36" i="13"/>
  <c r="BY37" i="13"/>
  <c r="BZ37" i="13"/>
  <c r="CA37" i="13"/>
  <c r="BY38" i="13"/>
  <c r="BZ38" i="13"/>
  <c r="CA38" i="13"/>
  <c r="BY19" i="13"/>
  <c r="BZ19" i="13"/>
  <c r="CA19" i="13"/>
  <c r="BY23" i="13"/>
  <c r="BZ23" i="13"/>
  <c r="CA23" i="13"/>
  <c r="CB8" i="30"/>
  <c r="CE8" i="30" s="1"/>
  <c r="CB9" i="30"/>
  <c r="CE9" i="30" s="1"/>
  <c r="CB13" i="30"/>
  <c r="CE13" i="30" s="1"/>
  <c r="CB15" i="30"/>
  <c r="CE15" i="30" s="1"/>
  <c r="CB17" i="30"/>
  <c r="CE17" i="30" s="1"/>
  <c r="CB18" i="30"/>
  <c r="CE18" i="30" s="1"/>
  <c r="CB20" i="30"/>
  <c r="CE20" i="30" s="1"/>
  <c r="CB22" i="30"/>
  <c r="CE22" i="30" s="1"/>
  <c r="CB24" i="30"/>
  <c r="CE24" i="30" s="1"/>
  <c r="CB26" i="30"/>
  <c r="CE26" i="30" s="1"/>
  <c r="CB28" i="30"/>
  <c r="CE28" i="30" s="1"/>
  <c r="CB30" i="30"/>
  <c r="CE30" i="30" s="1"/>
  <c r="CB32" i="30"/>
  <c r="CE32" i="30" s="1"/>
  <c r="CB33" i="30"/>
  <c r="CE33" i="30" s="1"/>
  <c r="CB34" i="30"/>
  <c r="CE34" i="30" s="1"/>
  <c r="CB35" i="30"/>
  <c r="CE35" i="30" s="1"/>
  <c r="CB11" i="30"/>
  <c r="CE11" i="30" s="1"/>
  <c r="CB36" i="30"/>
  <c r="CE36" i="30" s="1"/>
  <c r="CB37" i="30"/>
  <c r="CE37" i="30" s="1"/>
  <c r="CB39" i="30"/>
  <c r="CE39" i="30" s="1"/>
  <c r="CB40" i="30"/>
  <c r="CE40" i="30" s="1"/>
  <c r="CB41" i="30"/>
  <c r="CE41" i="30" s="1"/>
  <c r="CB42" i="30"/>
  <c r="CE42" i="30" s="1"/>
  <c r="CB43" i="30"/>
  <c r="CE43" i="30" s="1"/>
  <c r="CB45" i="30"/>
  <c r="CE45" i="30" s="1"/>
  <c r="CB46" i="30"/>
  <c r="CE46" i="30" s="1"/>
  <c r="CB52" i="30"/>
  <c r="CE52" i="30" s="1"/>
  <c r="CB53" i="30"/>
  <c r="CE53" i="30" s="1"/>
  <c r="CB54" i="30"/>
  <c r="CE54" i="30" s="1"/>
  <c r="CB7" i="30"/>
  <c r="CE7" i="30" s="1"/>
  <c r="CA8" i="30"/>
  <c r="CD8" i="30" s="1"/>
  <c r="CA9" i="30"/>
  <c r="CD9" i="30" s="1"/>
  <c r="CA13" i="30"/>
  <c r="CD13" i="30" s="1"/>
  <c r="CA15" i="30"/>
  <c r="CD15" i="30" s="1"/>
  <c r="CA17" i="30"/>
  <c r="CD17" i="30" s="1"/>
  <c r="CA18" i="30"/>
  <c r="CD18" i="30" s="1"/>
  <c r="CA20" i="30"/>
  <c r="CD20" i="30" s="1"/>
  <c r="CA22" i="30"/>
  <c r="CD22" i="30" s="1"/>
  <c r="CA24" i="30"/>
  <c r="CD24" i="30" s="1"/>
  <c r="CA26" i="30"/>
  <c r="CD26" i="30" s="1"/>
  <c r="CA28" i="30"/>
  <c r="CD28" i="30" s="1"/>
  <c r="CA30" i="30"/>
  <c r="CD30" i="30" s="1"/>
  <c r="CA32" i="30"/>
  <c r="CD32" i="30" s="1"/>
  <c r="CA33" i="30"/>
  <c r="CD33" i="30" s="1"/>
  <c r="CA34" i="30"/>
  <c r="CD34" i="30" s="1"/>
  <c r="CA35" i="30"/>
  <c r="CD35" i="30" s="1"/>
  <c r="CA11" i="30"/>
  <c r="CD11" i="30" s="1"/>
  <c r="CA36" i="30"/>
  <c r="CD36" i="30" s="1"/>
  <c r="CA37" i="30"/>
  <c r="CD37" i="30" s="1"/>
  <c r="CA39" i="30"/>
  <c r="CD39" i="30" s="1"/>
  <c r="CA40" i="30"/>
  <c r="CD40" i="30" s="1"/>
  <c r="CA41" i="30"/>
  <c r="CD41" i="30" s="1"/>
  <c r="CA42" i="30"/>
  <c r="CD42" i="30" s="1"/>
  <c r="CA43" i="30"/>
  <c r="CD43" i="30" s="1"/>
  <c r="CA45" i="30"/>
  <c r="CD45" i="30" s="1"/>
  <c r="CA46" i="30"/>
  <c r="CD46" i="30" s="1"/>
  <c r="CA52" i="30"/>
  <c r="CD52" i="30" s="1"/>
  <c r="CA53" i="30"/>
  <c r="CD53" i="30" s="1"/>
  <c r="CA54" i="30"/>
  <c r="CD54" i="30" s="1"/>
  <c r="CA7" i="30"/>
  <c r="CD7" i="30" s="1"/>
  <c r="BZ8" i="30"/>
  <c r="CC8" i="30" s="1"/>
  <c r="BZ9" i="30"/>
  <c r="CC9" i="30" s="1"/>
  <c r="BZ13" i="30"/>
  <c r="CC13" i="30" s="1"/>
  <c r="BZ15" i="30"/>
  <c r="CC15" i="30" s="1"/>
  <c r="BZ17" i="30"/>
  <c r="CC17" i="30" s="1"/>
  <c r="BZ18" i="30"/>
  <c r="CC18" i="30" s="1"/>
  <c r="BZ20" i="30"/>
  <c r="CC20" i="30" s="1"/>
  <c r="BZ22" i="30"/>
  <c r="CC22" i="30" s="1"/>
  <c r="BZ24" i="30"/>
  <c r="CC24" i="30" s="1"/>
  <c r="BZ26" i="30"/>
  <c r="CC26" i="30" s="1"/>
  <c r="BZ28" i="30"/>
  <c r="CC28" i="30" s="1"/>
  <c r="BZ30" i="30"/>
  <c r="CC30" i="30" s="1"/>
  <c r="BZ32" i="30"/>
  <c r="CC32" i="30" s="1"/>
  <c r="BZ33" i="30"/>
  <c r="CC33" i="30" s="1"/>
  <c r="BZ34" i="30"/>
  <c r="CC34" i="30" s="1"/>
  <c r="BZ35" i="30"/>
  <c r="CC35" i="30" s="1"/>
  <c r="BZ11" i="30"/>
  <c r="CC11" i="30" s="1"/>
  <c r="BZ36" i="30"/>
  <c r="CC36" i="30" s="1"/>
  <c r="BZ37" i="30"/>
  <c r="CC37" i="30" s="1"/>
  <c r="BZ39" i="30"/>
  <c r="CC39" i="30" s="1"/>
  <c r="BZ40" i="30"/>
  <c r="CC40" i="30" s="1"/>
  <c r="BZ41" i="30"/>
  <c r="CC41" i="30" s="1"/>
  <c r="BZ42" i="30"/>
  <c r="CC42" i="30" s="1"/>
  <c r="BZ43" i="30"/>
  <c r="CC43" i="30" s="1"/>
  <c r="BZ45" i="30"/>
  <c r="CC45" i="30" s="1"/>
  <c r="BZ46" i="30"/>
  <c r="CC46" i="30" s="1"/>
  <c r="BZ52" i="30"/>
  <c r="CC52" i="30" s="1"/>
  <c r="BZ53" i="30"/>
  <c r="CC53" i="30" s="1"/>
  <c r="BZ54" i="30"/>
  <c r="CC54" i="30" s="1"/>
  <c r="BZ7" i="30"/>
  <c r="CC7" i="30" s="1"/>
  <c r="BI93" i="29"/>
  <c r="AO81" i="29"/>
  <c r="BJ52" i="27"/>
  <c r="BI52" i="27"/>
  <c r="BW52" i="27"/>
  <c r="BX52" i="27" s="1"/>
  <c r="AO52" i="27"/>
  <c r="D52" i="27"/>
  <c r="BX39" i="13" l="1"/>
  <c r="BS39" i="13"/>
  <c r="BQ39" i="13" s="1"/>
  <c r="BR39" i="13" s="1"/>
  <c r="BV39" i="13"/>
  <c r="BJ27" i="18"/>
  <c r="BI27" i="18"/>
  <c r="BW27" i="18"/>
  <c r="BU27" i="18" s="1"/>
  <c r="BX27" i="18"/>
  <c r="AO27" i="18"/>
  <c r="D27" i="18"/>
  <c r="AO26" i="18"/>
  <c r="BJ26" i="18"/>
  <c r="D26" i="18"/>
  <c r="AO8" i="18"/>
  <c r="BJ8" i="18"/>
  <c r="BI8" i="18"/>
  <c r="BW8" i="18"/>
  <c r="BU8" i="18" s="1"/>
  <c r="BS8" i="18" s="1"/>
  <c r="D8" i="18"/>
  <c r="BH7" i="18"/>
  <c r="BI7" i="18"/>
  <c r="BJ7" i="18"/>
  <c r="BW7" i="18"/>
  <c r="BX7" i="18" s="1"/>
  <c r="D9" i="18"/>
  <c r="AO9" i="18"/>
  <c r="BJ9" i="18"/>
  <c r="BW9" i="18"/>
  <c r="BX9" i="18" s="1"/>
  <c r="D10" i="18"/>
  <c r="BI10" i="18"/>
  <c r="BJ10" i="18"/>
  <c r="BW10" i="18"/>
  <c r="BX10" i="18" s="1"/>
  <c r="D11" i="18"/>
  <c r="AO11" i="18"/>
  <c r="BI11" i="18"/>
  <c r="BJ11" i="18"/>
  <c r="BW11" i="18"/>
  <c r="BX11" i="18" s="1"/>
  <c r="D12" i="18"/>
  <c r="BI12" i="18"/>
  <c r="BW12" i="18"/>
  <c r="BX12" i="18" s="1"/>
  <c r="D20" i="18"/>
  <c r="AO20" i="18"/>
  <c r="BI20" i="18"/>
  <c r="BJ20" i="18"/>
  <c r="BW20" i="18"/>
  <c r="BX20" i="18" s="1"/>
  <c r="D21" i="18"/>
  <c r="AO21" i="18"/>
  <c r="BI21" i="18"/>
  <c r="BJ21" i="18"/>
  <c r="BW21" i="18"/>
  <c r="BX21" i="18" s="1"/>
  <c r="D22" i="18"/>
  <c r="AO22" i="18"/>
  <c r="BI22" i="18"/>
  <c r="BJ22" i="18"/>
  <c r="BW22" i="18"/>
  <c r="BX22" i="18" s="1"/>
  <c r="D23" i="18"/>
  <c r="AO23" i="18"/>
  <c r="BI23" i="18"/>
  <c r="BJ23" i="18"/>
  <c r="BW23" i="18"/>
  <c r="BX23" i="18" s="1"/>
  <c r="D24" i="18"/>
  <c r="AO24" i="18"/>
  <c r="BI24" i="18"/>
  <c r="BJ24" i="18"/>
  <c r="BW24" i="18"/>
  <c r="BX24" i="18" s="1"/>
  <c r="BG25" i="18"/>
  <c r="BW25" i="18" s="1"/>
  <c r="BX25" i="18" s="1"/>
  <c r="BJ25" i="18"/>
  <c r="D28" i="18"/>
  <c r="AO28" i="18"/>
  <c r="BI28" i="18"/>
  <c r="BJ28" i="18"/>
  <c r="BW28" i="18"/>
  <c r="BU28" i="18" s="1"/>
  <c r="BV28" i="18" s="1"/>
  <c r="BH29" i="18"/>
  <c r="BI29" i="18"/>
  <c r="BW29" i="18"/>
  <c r="BU29" i="18" s="1"/>
  <c r="BV29" i="18" s="1"/>
  <c r="D13" i="18"/>
  <c r="AO13" i="18"/>
  <c r="BI13" i="18"/>
  <c r="BJ13" i="18"/>
  <c r="BW13" i="18"/>
  <c r="BU13" i="18" s="1"/>
  <c r="BV13" i="18" s="1"/>
  <c r="AO54" i="30"/>
  <c r="BK54" i="30"/>
  <c r="BJ54" i="30"/>
  <c r="BX54" i="30"/>
  <c r="BV54" i="30" s="1"/>
  <c r="D54" i="30"/>
  <c r="BI22" i="13"/>
  <c r="BI72" i="29"/>
  <c r="BJ72" i="29"/>
  <c r="AO72" i="29"/>
  <c r="D18" i="32"/>
  <c r="AO18" i="32"/>
  <c r="BI18" i="32"/>
  <c r="BJ18" i="32"/>
  <c r="BW18" i="32"/>
  <c r="BU18" i="32" s="1"/>
  <c r="BX53" i="30"/>
  <c r="BV53" i="30" s="1"/>
  <c r="BJ53" i="30"/>
  <c r="D19" i="13"/>
  <c r="D23" i="13"/>
  <c r="BK53" i="30"/>
  <c r="AO53" i="30"/>
  <c r="BW72" i="29"/>
  <c r="BU72" i="29" s="1"/>
  <c r="BW25" i="29"/>
  <c r="BU25" i="29" s="1"/>
  <c r="BW26" i="29"/>
  <c r="BU26" i="29" s="1"/>
  <c r="BW27" i="29"/>
  <c r="BU27" i="29" s="1"/>
  <c r="BW28" i="29"/>
  <c r="BX28" i="29" s="1"/>
  <c r="BW29" i="29"/>
  <c r="BU29" i="29" s="1"/>
  <c r="BW31" i="29"/>
  <c r="BU31" i="29" s="1"/>
  <c r="BW32" i="29"/>
  <c r="BU32" i="29" s="1"/>
  <c r="BW33" i="29"/>
  <c r="BU33" i="29" s="1"/>
  <c r="BW34" i="29"/>
  <c r="BU34" i="29" s="1"/>
  <c r="BW35" i="29"/>
  <c r="BU35" i="29" s="1"/>
  <c r="BW36" i="29"/>
  <c r="BU36" i="29" s="1"/>
  <c r="BW37" i="29"/>
  <c r="BX37" i="29" s="1"/>
  <c r="BW39" i="29"/>
  <c r="BU39" i="29" s="1"/>
  <c r="BW40" i="29"/>
  <c r="BU40" i="29" s="1"/>
  <c r="D72" i="29"/>
  <c r="D39" i="29"/>
  <c r="AO39" i="29"/>
  <c r="BJ39" i="29"/>
  <c r="BI39" i="29"/>
  <c r="BX29" i="18" l="1"/>
  <c r="BT39" i="13"/>
  <c r="BT8" i="18"/>
  <c r="BQ8" i="18"/>
  <c r="BR8" i="18" s="1"/>
  <c r="D7" i="18"/>
  <c r="BX28" i="18"/>
  <c r="BX18" i="32"/>
  <c r="BX8" i="18"/>
  <c r="BT54" i="30"/>
  <c r="BW54" i="30"/>
  <c r="BY54" i="30"/>
  <c r="BX29" i="29"/>
  <c r="BX27" i="29"/>
  <c r="BX40" i="29"/>
  <c r="BV8" i="18"/>
  <c r="BV27" i="18"/>
  <c r="BS27" i="18"/>
  <c r="BI25" i="18"/>
  <c r="BX13" i="18"/>
  <c r="BU22" i="18"/>
  <c r="BU25" i="18"/>
  <c r="BV25" i="18" s="1"/>
  <c r="BU23" i="18"/>
  <c r="BU11" i="18"/>
  <c r="BS11" i="18" s="1"/>
  <c r="BQ11" i="18" s="1"/>
  <c r="BR11" i="18" s="1"/>
  <c r="BU7" i="18"/>
  <c r="BU21" i="18"/>
  <c r="BU24" i="18"/>
  <c r="BS24" i="18" s="1"/>
  <c r="BQ24" i="18" s="1"/>
  <c r="BR24" i="18" s="1"/>
  <c r="BU10" i="18"/>
  <c r="BU12" i="18"/>
  <c r="BU9" i="18"/>
  <c r="BV9" i="18" s="1"/>
  <c r="BJ29" i="18"/>
  <c r="BS13" i="18"/>
  <c r="BU20" i="18"/>
  <c r="BV20" i="18" s="1"/>
  <c r="BS29" i="18"/>
  <c r="BS28" i="18"/>
  <c r="D29" i="18"/>
  <c r="D25" i="18"/>
  <c r="AO10" i="18"/>
  <c r="AO29" i="18"/>
  <c r="AO7" i="18"/>
  <c r="BX36" i="29"/>
  <c r="BY53" i="30"/>
  <c r="BT53" i="30"/>
  <c r="BR53" i="30" s="1"/>
  <c r="BS53" i="30" s="1"/>
  <c r="BW53" i="30"/>
  <c r="BS18" i="32"/>
  <c r="BV18" i="32"/>
  <c r="BX31" i="29"/>
  <c r="BX34" i="29"/>
  <c r="BX35" i="29"/>
  <c r="BX39" i="29"/>
  <c r="BX26" i="29"/>
  <c r="BX25" i="29"/>
  <c r="BV40" i="29"/>
  <c r="BS40" i="29"/>
  <c r="BQ40" i="29" s="1"/>
  <c r="BR40" i="29" s="1"/>
  <c r="BS34" i="29"/>
  <c r="BT34" i="29" s="1"/>
  <c r="BV34" i="29"/>
  <c r="BS31" i="29"/>
  <c r="BQ31" i="29" s="1"/>
  <c r="BR31" i="29" s="1"/>
  <c r="BV31" i="29"/>
  <c r="BS25" i="29"/>
  <c r="BT25" i="29" s="1"/>
  <c r="BV25" i="29"/>
  <c r="BX32" i="29"/>
  <c r="BU37" i="29"/>
  <c r="BU28" i="29"/>
  <c r="BX33" i="29"/>
  <c r="BS72" i="29"/>
  <c r="BV72" i="29"/>
  <c r="BX72" i="29"/>
  <c r="BS27" i="29"/>
  <c r="BV27" i="29"/>
  <c r="BS35" i="29"/>
  <c r="BV35" i="29"/>
  <c r="BV26" i="29"/>
  <c r="BS26" i="29"/>
  <c r="BV29" i="29"/>
  <c r="BS29" i="29"/>
  <c r="BV32" i="29"/>
  <c r="BS32" i="29"/>
  <c r="BS36" i="29"/>
  <c r="BV36" i="29"/>
  <c r="BS33" i="29"/>
  <c r="BV33" i="29"/>
  <c r="BS39" i="29"/>
  <c r="BV39" i="29"/>
  <c r="BS20" i="21"/>
  <c r="BQ20" i="21" s="1"/>
  <c r="BR20" i="21" s="1"/>
  <c r="BV20" i="21"/>
  <c r="BW20" i="21"/>
  <c r="BX20" i="21" s="1"/>
  <c r="D20" i="21"/>
  <c r="AO20" i="21"/>
  <c r="BJ20" i="21"/>
  <c r="BI20" i="21"/>
  <c r="BJ12" i="25"/>
  <c r="BJ13" i="25"/>
  <c r="AO12" i="25"/>
  <c r="D45" i="27"/>
  <c r="D12" i="25"/>
  <c r="BI12" i="25"/>
  <c r="BW12" i="25"/>
  <c r="BX12" i="25" s="1"/>
  <c r="BT27" i="18" l="1"/>
  <c r="BQ27" i="18"/>
  <c r="BR27" i="18" s="1"/>
  <c r="BU12" i="25"/>
  <c r="BS12" i="25" s="1"/>
  <c r="BT12" i="25" s="1"/>
  <c r="BU53" i="30"/>
  <c r="BR54" i="30"/>
  <c r="BS54" i="30" s="1"/>
  <c r="BU54" i="30"/>
  <c r="BS25" i="18"/>
  <c r="BT25" i="18" s="1"/>
  <c r="BS20" i="18"/>
  <c r="BT20" i="18" s="1"/>
  <c r="BT24" i="18"/>
  <c r="BT11" i="18"/>
  <c r="BV22" i="18"/>
  <c r="BS22" i="18"/>
  <c r="BV11" i="18"/>
  <c r="BT13" i="18"/>
  <c r="BQ13" i="18"/>
  <c r="BR13" i="18" s="1"/>
  <c r="BS12" i="18"/>
  <c r="BV12" i="18"/>
  <c r="BS9" i="18"/>
  <c r="BQ9" i="18" s="1"/>
  <c r="BR9" i="18" s="1"/>
  <c r="BV10" i="18"/>
  <c r="BS10" i="18"/>
  <c r="BS21" i="18"/>
  <c r="BV21" i="18"/>
  <c r="BS7" i="18"/>
  <c r="BV7" i="18"/>
  <c r="BV24" i="18"/>
  <c r="BV23" i="18"/>
  <c r="BS23" i="18"/>
  <c r="BQ29" i="18"/>
  <c r="BR29" i="18" s="1"/>
  <c r="BT29" i="18"/>
  <c r="BT28" i="18"/>
  <c r="BQ28" i="18"/>
  <c r="BR28" i="18" s="1"/>
  <c r="BT18" i="32"/>
  <c r="BQ18" i="32"/>
  <c r="BR18" i="32" s="1"/>
  <c r="BQ34" i="29"/>
  <c r="BR34" i="29" s="1"/>
  <c r="BT40" i="29"/>
  <c r="BQ25" i="29"/>
  <c r="BR25" i="29" s="1"/>
  <c r="BS28" i="29"/>
  <c r="BV28" i="29"/>
  <c r="BS37" i="29"/>
  <c r="BV37" i="29"/>
  <c r="BT31" i="29"/>
  <c r="BQ72" i="29"/>
  <c r="BR72" i="29" s="1"/>
  <c r="BT72" i="29"/>
  <c r="BT33" i="29"/>
  <c r="BQ33" i="29"/>
  <c r="BR33" i="29" s="1"/>
  <c r="BT36" i="29"/>
  <c r="BQ36" i="29"/>
  <c r="BR36" i="29" s="1"/>
  <c r="BQ26" i="29"/>
  <c r="BR26" i="29" s="1"/>
  <c r="BT26" i="29"/>
  <c r="BT27" i="29"/>
  <c r="BQ27" i="29"/>
  <c r="BR27" i="29" s="1"/>
  <c r="BQ29" i="29"/>
  <c r="BR29" i="29" s="1"/>
  <c r="BT29" i="29"/>
  <c r="BQ32" i="29"/>
  <c r="BR32" i="29" s="1"/>
  <c r="BT32" i="29"/>
  <c r="BQ35" i="29"/>
  <c r="BR35" i="29" s="1"/>
  <c r="BT35" i="29"/>
  <c r="BQ39" i="29"/>
  <c r="BR39" i="29" s="1"/>
  <c r="BT39" i="29"/>
  <c r="BT20" i="21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R1" i="22"/>
  <c r="Q1" i="22"/>
  <c r="D53" i="30"/>
  <c r="BI26" i="27"/>
  <c r="D51" i="27"/>
  <c r="AO51" i="27"/>
  <c r="BJ51" i="27"/>
  <c r="BI51" i="27"/>
  <c r="BW51" i="27"/>
  <c r="BX51" i="27" s="1"/>
  <c r="AO23" i="13"/>
  <c r="BJ23" i="13"/>
  <c r="BI23" i="13"/>
  <c r="BW23" i="13"/>
  <c r="BX23" i="13" s="1"/>
  <c r="AO19" i="13"/>
  <c r="BJ19" i="13"/>
  <c r="BI19" i="13"/>
  <c r="BW19" i="13"/>
  <c r="BU19" i="13" s="1"/>
  <c r="D38" i="13"/>
  <c r="AO38" i="13"/>
  <c r="BJ38" i="13"/>
  <c r="BI38" i="13"/>
  <c r="BW38" i="13"/>
  <c r="BX38" i="13" s="1"/>
  <c r="BQ20" i="18" l="1"/>
  <c r="BR20" i="18" s="1"/>
  <c r="BQ12" i="25"/>
  <c r="BR12" i="25" s="1"/>
  <c r="BV12" i="25"/>
  <c r="BX19" i="13"/>
  <c r="BU38" i="13"/>
  <c r="BS38" i="13" s="1"/>
  <c r="BQ38" i="13" s="1"/>
  <c r="BR38" i="13" s="1"/>
  <c r="BQ25" i="18"/>
  <c r="BR25" i="18" s="1"/>
  <c r="BQ22" i="18"/>
  <c r="BR22" i="18" s="1"/>
  <c r="BT22" i="18"/>
  <c r="BQ7" i="18"/>
  <c r="BR7" i="18" s="1"/>
  <c r="BT7" i="18"/>
  <c r="BQ21" i="18"/>
  <c r="BR21" i="18" s="1"/>
  <c r="BT21" i="18"/>
  <c r="BQ10" i="18"/>
  <c r="BR10" i="18" s="1"/>
  <c r="BT10" i="18"/>
  <c r="BT9" i="18"/>
  <c r="BQ12" i="18"/>
  <c r="BR12" i="18" s="1"/>
  <c r="BT12" i="18"/>
  <c r="BQ23" i="18"/>
  <c r="BR23" i="18" s="1"/>
  <c r="BT23" i="18"/>
  <c r="BU23" i="13"/>
  <c r="BT37" i="29"/>
  <c r="BQ37" i="29"/>
  <c r="BR37" i="29" s="1"/>
  <c r="BQ28" i="29"/>
  <c r="BR28" i="29" s="1"/>
  <c r="BT28" i="29"/>
  <c r="BS19" i="13"/>
  <c r="BV19" i="13"/>
  <c r="D27" i="27"/>
  <c r="AO27" i="27"/>
  <c r="BJ27" i="27"/>
  <c r="BI27" i="27"/>
  <c r="BJ36" i="13"/>
  <c r="BI36" i="13"/>
  <c r="AO36" i="13"/>
  <c r="BW36" i="13"/>
  <c r="BU36" i="13" s="1"/>
  <c r="D36" i="13"/>
  <c r="D46" i="27"/>
  <c r="D47" i="27"/>
  <c r="D48" i="27"/>
  <c r="D49" i="27"/>
  <c r="BJ48" i="27"/>
  <c r="BW48" i="27"/>
  <c r="BX48" i="27" s="1"/>
  <c r="BI48" i="27"/>
  <c r="AO48" i="27"/>
  <c r="BV38" i="13" l="1"/>
  <c r="BT38" i="13"/>
  <c r="BS23" i="13"/>
  <c r="BV23" i="13"/>
  <c r="BX36" i="13"/>
  <c r="BT19" i="13"/>
  <c r="BQ19" i="13"/>
  <c r="BR19" i="13" s="1"/>
  <c r="BS36" i="13"/>
  <c r="BV36" i="13"/>
  <c r="BU48" i="27"/>
  <c r="BG12" i="27"/>
  <c r="AO50" i="27"/>
  <c r="D50" i="27"/>
  <c r="BW50" i="27"/>
  <c r="BJ50" i="27"/>
  <c r="BI50" i="27"/>
  <c r="AO46" i="27"/>
  <c r="AO47" i="27"/>
  <c r="AO49" i="27"/>
  <c r="BW46" i="27"/>
  <c r="BU46" i="27" s="1"/>
  <c r="BW47" i="27"/>
  <c r="BX47" i="27" s="1"/>
  <c r="BW49" i="27"/>
  <c r="BU49" i="27" s="1"/>
  <c r="BS49" i="27" s="1"/>
  <c r="BG21" i="13"/>
  <c r="BH21" i="13" s="1"/>
  <c r="BJ9" i="21"/>
  <c r="D9" i="21"/>
  <c r="D10" i="21"/>
  <c r="AO9" i="21"/>
  <c r="BR9" i="21"/>
  <c r="BT9" i="21"/>
  <c r="BV9" i="21"/>
  <c r="BW9" i="21"/>
  <c r="BX9" i="21" s="1"/>
  <c r="BI9" i="21"/>
  <c r="D19" i="21"/>
  <c r="AO19" i="21"/>
  <c r="BW19" i="21"/>
  <c r="BX19" i="21" s="1"/>
  <c r="BV19" i="21"/>
  <c r="BS19" i="21"/>
  <c r="BT19" i="21" s="1"/>
  <c r="BJ19" i="21"/>
  <c r="BI19" i="21"/>
  <c r="D18" i="21"/>
  <c r="AO18" i="21"/>
  <c r="BJ18" i="21"/>
  <c r="BI18" i="21"/>
  <c r="BW18" i="21"/>
  <c r="BX18" i="21" s="1"/>
  <c r="BV18" i="21"/>
  <c r="BS18" i="21"/>
  <c r="BT18" i="21" s="1"/>
  <c r="D8" i="30"/>
  <c r="D9" i="30"/>
  <c r="D13" i="30"/>
  <c r="D15" i="30"/>
  <c r="D17" i="30"/>
  <c r="D18" i="30"/>
  <c r="D20" i="30"/>
  <c r="D22" i="30"/>
  <c r="D24" i="30"/>
  <c r="D26" i="30"/>
  <c r="D28" i="30"/>
  <c r="D30" i="30"/>
  <c r="D32" i="30"/>
  <c r="D33" i="30"/>
  <c r="D34" i="30"/>
  <c r="D35" i="30"/>
  <c r="D11" i="30"/>
  <c r="D36" i="30"/>
  <c r="D39" i="30"/>
  <c r="D40" i="30"/>
  <c r="D42" i="30"/>
  <c r="D43" i="30"/>
  <c r="D45" i="30"/>
  <c r="D46" i="30"/>
  <c r="D52" i="30"/>
  <c r="D7" i="30"/>
  <c r="D9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9" i="29"/>
  <c r="D31" i="29"/>
  <c r="D32" i="29"/>
  <c r="D33" i="29"/>
  <c r="D34" i="29"/>
  <c r="D35" i="29"/>
  <c r="D36" i="29"/>
  <c r="D37" i="29"/>
  <c r="D38" i="29"/>
  <c r="D40" i="29"/>
  <c r="D44" i="29"/>
  <c r="D45" i="29"/>
  <c r="D46" i="29"/>
  <c r="D47" i="29"/>
  <c r="D48" i="29"/>
  <c r="D49" i="29"/>
  <c r="D50" i="29"/>
  <c r="D52" i="29"/>
  <c r="D54" i="29"/>
  <c r="D56" i="29"/>
  <c r="D59" i="29"/>
  <c r="D61" i="29"/>
  <c r="D63" i="29"/>
  <c r="D64" i="29"/>
  <c r="D65" i="29"/>
  <c r="D66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90" i="29"/>
  <c r="D91" i="29"/>
  <c r="D93" i="29"/>
  <c r="D95" i="29"/>
  <c r="D7" i="29"/>
  <c r="D11" i="21"/>
  <c r="D12" i="21"/>
  <c r="D13" i="21"/>
  <c r="D14" i="21"/>
  <c r="D15" i="21"/>
  <c r="D16" i="21"/>
  <c r="D17" i="21"/>
  <c r="D24" i="21"/>
  <c r="D25" i="21"/>
  <c r="D23" i="21"/>
  <c r="D7" i="21"/>
  <c r="D7" i="22"/>
  <c r="D8" i="22"/>
  <c r="D9" i="22"/>
  <c r="D10" i="22"/>
  <c r="D11" i="22"/>
  <c r="D12" i="22"/>
  <c r="D13" i="22"/>
  <c r="D15" i="22"/>
  <c r="D16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7" i="19"/>
  <c r="D8" i="32"/>
  <c r="D9" i="32"/>
  <c r="D10" i="32"/>
  <c r="D11" i="32"/>
  <c r="D12" i="32"/>
  <c r="D13" i="32"/>
  <c r="D14" i="32"/>
  <c r="D15" i="32"/>
  <c r="D16" i="32"/>
  <c r="D17" i="32"/>
  <c r="D7" i="32"/>
  <c r="D8" i="33"/>
  <c r="D9" i="33"/>
  <c r="D10" i="33"/>
  <c r="D11" i="33"/>
  <c r="D14" i="33"/>
  <c r="D15" i="33"/>
  <c r="D16" i="33"/>
  <c r="D17" i="33"/>
  <c r="D7" i="33"/>
  <c r="D9" i="27"/>
  <c r="D11" i="27"/>
  <c r="D13" i="27"/>
  <c r="D14" i="27"/>
  <c r="D17" i="27"/>
  <c r="D8" i="27"/>
  <c r="D18" i="27"/>
  <c r="D20" i="27"/>
  <c r="D21" i="27"/>
  <c r="D30" i="27"/>
  <c r="D22" i="27"/>
  <c r="D23" i="27"/>
  <c r="D24" i="27"/>
  <c r="D25" i="27"/>
  <c r="D32" i="27"/>
  <c r="D26" i="27"/>
  <c r="D29" i="27"/>
  <c r="D34" i="27"/>
  <c r="D35" i="27"/>
  <c r="D36" i="27"/>
  <c r="D37" i="27"/>
  <c r="D38" i="27"/>
  <c r="D39" i="27"/>
  <c r="D40" i="27"/>
  <c r="D41" i="27"/>
  <c r="D42" i="27"/>
  <c r="D43" i="27"/>
  <c r="D44" i="27"/>
  <c r="D7" i="27"/>
  <c r="D8" i="25"/>
  <c r="D9" i="25"/>
  <c r="D11" i="25"/>
  <c r="D13" i="25"/>
  <c r="D14" i="25"/>
  <c r="D15" i="25"/>
  <c r="D16" i="25"/>
  <c r="BJ35" i="27"/>
  <c r="BI35" i="27"/>
  <c r="AO35" i="27"/>
  <c r="AO37" i="27"/>
  <c r="BJ37" i="27"/>
  <c r="BI37" i="27"/>
  <c r="BY21" i="13" l="1"/>
  <c r="CA21" i="13"/>
  <c r="BZ21" i="13"/>
  <c r="D15" i="27"/>
  <c r="BT23" i="13"/>
  <c r="BQ23" i="13"/>
  <c r="BR23" i="13" s="1"/>
  <c r="BQ19" i="21"/>
  <c r="BR19" i="21" s="1"/>
  <c r="BQ36" i="13"/>
  <c r="BR36" i="13" s="1"/>
  <c r="BT36" i="13"/>
  <c r="BS48" i="27"/>
  <c r="BV48" i="27"/>
  <c r="BX49" i="27"/>
  <c r="BX46" i="27"/>
  <c r="BU47" i="27"/>
  <c r="BV47" i="27" s="1"/>
  <c r="BS50" i="27"/>
  <c r="BV50" i="27"/>
  <c r="BX50" i="27"/>
  <c r="BT49" i="27"/>
  <c r="BQ49" i="27"/>
  <c r="BR49" i="27" s="1"/>
  <c r="BS46" i="27"/>
  <c r="BV46" i="27"/>
  <c r="BV49" i="27"/>
  <c r="BQ18" i="21"/>
  <c r="BR18" i="21" s="1"/>
  <c r="BQ48" i="27" l="1"/>
  <c r="BR48" i="27" s="1"/>
  <c r="BT48" i="27"/>
  <c r="BS47" i="27"/>
  <c r="BT47" i="27" s="1"/>
  <c r="BQ50" i="27"/>
  <c r="BR50" i="27" s="1"/>
  <c r="BT50" i="27"/>
  <c r="BQ46" i="27"/>
  <c r="BR46" i="27" s="1"/>
  <c r="BT46" i="27"/>
  <c r="BI24" i="22"/>
  <c r="BJ24" i="22"/>
  <c r="BI25" i="22"/>
  <c r="BJ25" i="22"/>
  <c r="BJ19" i="22"/>
  <c r="BJ20" i="22"/>
  <c r="BJ21" i="22"/>
  <c r="AO24" i="22"/>
  <c r="BW10" i="20"/>
  <c r="BX10" i="20" s="1"/>
  <c r="D10" i="20"/>
  <c r="BI10" i="20"/>
  <c r="AO19" i="22"/>
  <c r="BI19" i="22"/>
  <c r="BW19" i="22"/>
  <c r="BU19" i="22" s="1"/>
  <c r="BH17" i="22"/>
  <c r="AO7" i="22"/>
  <c r="AO8" i="22"/>
  <c r="AO9" i="22"/>
  <c r="AO10" i="22"/>
  <c r="AO11" i="22"/>
  <c r="AO12" i="22"/>
  <c r="AO13" i="22"/>
  <c r="AO15" i="22"/>
  <c r="AO16" i="22"/>
  <c r="AO22" i="22"/>
  <c r="AO20" i="22"/>
  <c r="AO21" i="22"/>
  <c r="AO23" i="22"/>
  <c r="AO25" i="22"/>
  <c r="AO26" i="22"/>
  <c r="AO27" i="22"/>
  <c r="AO28" i="22"/>
  <c r="AO29" i="22"/>
  <c r="AO30" i="22"/>
  <c r="AO31" i="22"/>
  <c r="AO32" i="22"/>
  <c r="BQ47" i="27" l="1"/>
  <c r="BR47" i="27" s="1"/>
  <c r="AO17" i="22"/>
  <c r="D17" i="22"/>
  <c r="AO10" i="20"/>
  <c r="BJ10" i="20"/>
  <c r="BU10" i="20"/>
  <c r="BX19" i="22"/>
  <c r="BV19" i="22"/>
  <c r="BS19" i="22"/>
  <c r="BS10" i="20" l="1"/>
  <c r="BV10" i="20"/>
  <c r="BT19" i="22"/>
  <c r="BQ19" i="22"/>
  <c r="BR19" i="22" s="1"/>
  <c r="BQ10" i="20" l="1"/>
  <c r="BR10" i="20" s="1"/>
  <c r="BT10" i="20"/>
  <c r="AO11" i="25" l="1"/>
  <c r="AO13" i="25"/>
  <c r="AO18" i="25"/>
  <c r="E1" i="30"/>
  <c r="F1" i="30"/>
  <c r="G1" i="30"/>
  <c r="H1" i="30"/>
  <c r="I1" i="30"/>
  <c r="J1" i="30"/>
  <c r="K1" i="30"/>
  <c r="L1" i="30"/>
  <c r="M1" i="30"/>
  <c r="N1" i="30"/>
  <c r="O1" i="30"/>
  <c r="P1" i="30"/>
  <c r="Q1" i="30"/>
  <c r="R1" i="30"/>
  <c r="S1" i="30"/>
  <c r="T1" i="30"/>
  <c r="U1" i="30"/>
  <c r="V1" i="30"/>
  <c r="W1" i="30"/>
  <c r="X1" i="30"/>
  <c r="Y1" i="30"/>
  <c r="Z1" i="30"/>
  <c r="AA1" i="30"/>
  <c r="AB1" i="30"/>
  <c r="AC1" i="30"/>
  <c r="AD1" i="30"/>
  <c r="AE1" i="30"/>
  <c r="AF1" i="30"/>
  <c r="AG1" i="30"/>
  <c r="AH1" i="30"/>
  <c r="AI1" i="30"/>
  <c r="AJ1" i="30"/>
  <c r="AK1" i="30"/>
  <c r="AL1" i="30"/>
  <c r="AM1" i="30"/>
  <c r="AN1" i="30"/>
  <c r="D25" i="19"/>
  <c r="D26" i="19"/>
  <c r="D18" i="25" l="1"/>
  <c r="BJ47" i="27"/>
  <c r="BI47" i="27"/>
  <c r="AO17" i="27"/>
  <c r="BJ17" i="27"/>
  <c r="BI17" i="27"/>
  <c r="BJ46" i="27"/>
  <c r="BI46" i="27"/>
  <c r="AO18" i="27"/>
  <c r="BJ18" i="27"/>
  <c r="BI18" i="27"/>
  <c r="BH10" i="25"/>
  <c r="D10" i="25" s="1"/>
  <c r="BW13" i="25"/>
  <c r="BI13" i="25"/>
  <c r="BJ11" i="25"/>
  <c r="BW11" i="25"/>
  <c r="BI11" i="25"/>
  <c r="BJ18" i="25"/>
  <c r="BW18" i="25"/>
  <c r="BU18" i="25" s="1"/>
  <c r="BI18" i="25"/>
  <c r="D27" i="13"/>
  <c r="AO27" i="13"/>
  <c r="BJ27" i="13"/>
  <c r="BW27" i="13"/>
  <c r="BX27" i="13" s="1"/>
  <c r="BI27" i="13"/>
  <c r="BH31" i="13"/>
  <c r="BW31" i="13"/>
  <c r="BX31" i="13" s="1"/>
  <c r="BI31" i="13"/>
  <c r="BG25" i="13"/>
  <c r="BH25" i="13" s="1"/>
  <c r="BH12" i="33"/>
  <c r="BJ49" i="27"/>
  <c r="BI49" i="27"/>
  <c r="BJ15" i="19"/>
  <c r="AO15" i="19"/>
  <c r="BI15" i="19"/>
  <c r="BW15" i="19"/>
  <c r="BU15" i="19" s="1"/>
  <c r="BJ16" i="19"/>
  <c r="AO16" i="19"/>
  <c r="BI16" i="19"/>
  <c r="BW16" i="19"/>
  <c r="BX16" i="19" s="1"/>
  <c r="BY25" i="13" l="1"/>
  <c r="BZ25" i="13"/>
  <c r="CA25" i="13"/>
  <c r="BG32" i="13"/>
  <c r="BH32" i="13" s="1"/>
  <c r="BY31" i="13"/>
  <c r="BZ31" i="13"/>
  <c r="CA31" i="13"/>
  <c r="BX11" i="25"/>
  <c r="BU11" i="25"/>
  <c r="BX13" i="25"/>
  <c r="BU13" i="25"/>
  <c r="AO12" i="33"/>
  <c r="D12" i="33"/>
  <c r="D31" i="13"/>
  <c r="AO31" i="13"/>
  <c r="BX18" i="25"/>
  <c r="BX15" i="19"/>
  <c r="BS18" i="25"/>
  <c r="BV18" i="25"/>
  <c r="BJ31" i="13"/>
  <c r="BU31" i="13"/>
  <c r="BU27" i="13"/>
  <c r="BU16" i="19"/>
  <c r="BV15" i="19"/>
  <c r="BS15" i="19"/>
  <c r="AO7" i="29"/>
  <c r="AO7" i="19"/>
  <c r="AO27" i="29"/>
  <c r="D24" i="13"/>
  <c r="D25" i="13"/>
  <c r="D15" i="13"/>
  <c r="D16" i="13"/>
  <c r="D20" i="13"/>
  <c r="D21" i="13"/>
  <c r="D26" i="13"/>
  <c r="D8" i="13"/>
  <c r="D9" i="13"/>
  <c r="D10" i="13"/>
  <c r="D11" i="13"/>
  <c r="D12" i="13"/>
  <c r="D13" i="13"/>
  <c r="D28" i="13"/>
  <c r="D29" i="13"/>
  <c r="D30" i="13"/>
  <c r="D32" i="13"/>
  <c r="D33" i="13"/>
  <c r="D34" i="13"/>
  <c r="D35" i="13"/>
  <c r="D14" i="13"/>
  <c r="D17" i="13"/>
  <c r="D18" i="13"/>
  <c r="D37" i="13"/>
  <c r="D11" i="20"/>
  <c r="D7" i="20"/>
  <c r="D8" i="20"/>
  <c r="D9" i="20"/>
  <c r="AO24" i="13"/>
  <c r="AO25" i="13"/>
  <c r="AO15" i="13"/>
  <c r="AO16" i="13"/>
  <c r="AO7" i="13"/>
  <c r="AO20" i="13"/>
  <c r="AO21" i="13"/>
  <c r="AO26" i="13"/>
  <c r="AO8" i="13"/>
  <c r="AO9" i="13"/>
  <c r="AO10" i="13"/>
  <c r="AO11" i="13"/>
  <c r="AO12" i="13"/>
  <c r="AO13" i="13"/>
  <c r="AO28" i="13"/>
  <c r="AO29" i="13"/>
  <c r="AO30" i="13"/>
  <c r="AO33" i="13"/>
  <c r="AO34" i="13"/>
  <c r="AO35" i="13"/>
  <c r="AO14" i="13"/>
  <c r="AO17" i="13"/>
  <c r="AO18" i="13"/>
  <c r="AO8" i="32"/>
  <c r="AO17" i="32"/>
  <c r="AO9" i="32"/>
  <c r="AO10" i="32"/>
  <c r="AO13" i="32"/>
  <c r="AO16" i="32"/>
  <c r="AO11" i="32"/>
  <c r="AO12" i="32"/>
  <c r="AO14" i="32"/>
  <c r="AO15" i="32"/>
  <c r="AO7" i="32"/>
  <c r="AO16" i="33"/>
  <c r="AO17" i="33"/>
  <c r="AO13" i="33"/>
  <c r="AO7" i="33"/>
  <c r="AO8" i="33"/>
  <c r="AO9" i="33"/>
  <c r="AO10" i="33"/>
  <c r="AO14" i="33"/>
  <c r="AO15" i="33"/>
  <c r="AO11" i="33"/>
  <c r="AO8" i="30"/>
  <c r="AO26" i="30"/>
  <c r="AO30" i="30"/>
  <c r="AO32" i="30"/>
  <c r="AO33" i="30"/>
  <c r="AO11" i="30"/>
  <c r="AO28" i="30"/>
  <c r="AO34" i="30"/>
  <c r="AO35" i="30"/>
  <c r="AO36" i="30"/>
  <c r="AO39" i="30"/>
  <c r="AO40" i="30"/>
  <c r="AO37" i="30"/>
  <c r="AO20" i="30"/>
  <c r="AO22" i="30"/>
  <c r="AO24" i="30"/>
  <c r="AO20" i="27"/>
  <c r="AO21" i="27"/>
  <c r="AO7" i="27"/>
  <c r="AO30" i="27"/>
  <c r="AO9" i="27"/>
  <c r="AO22" i="27"/>
  <c r="AO23" i="27"/>
  <c r="AO24" i="27"/>
  <c r="AO36" i="27"/>
  <c r="AO44" i="27"/>
  <c r="AO11" i="27"/>
  <c r="AO13" i="27"/>
  <c r="AO14" i="27"/>
  <c r="AO25" i="27"/>
  <c r="AO16" i="27"/>
  <c r="AO34" i="27"/>
  <c r="AO32" i="27"/>
  <c r="AO26" i="27"/>
  <c r="AO29" i="27"/>
  <c r="AO38" i="27"/>
  <c r="AO39" i="27"/>
  <c r="AO8" i="27"/>
  <c r="AO40" i="27"/>
  <c r="AO41" i="27"/>
  <c r="AO42" i="27"/>
  <c r="AO43" i="27"/>
  <c r="AO11" i="20"/>
  <c r="AO7" i="20"/>
  <c r="AO8" i="20"/>
  <c r="AO9" i="19"/>
  <c r="AO18" i="19"/>
  <c r="AO24" i="19"/>
  <c r="AO25" i="19"/>
  <c r="AO26" i="19"/>
  <c r="AO22" i="19"/>
  <c r="AO17" i="19"/>
  <c r="AO10" i="19"/>
  <c r="AO11" i="19"/>
  <c r="AO23" i="19"/>
  <c r="AO19" i="19"/>
  <c r="AO20" i="19"/>
  <c r="AO21" i="19"/>
  <c r="AO12" i="19"/>
  <c r="AO13" i="19"/>
  <c r="AO14" i="19"/>
  <c r="CA32" i="13" l="1"/>
  <c r="BY32" i="13"/>
  <c r="BZ32" i="13"/>
  <c r="AO32" i="13"/>
  <c r="BS13" i="25"/>
  <c r="BV13" i="25"/>
  <c r="BS11" i="25"/>
  <c r="BV11" i="25"/>
  <c r="BV27" i="13"/>
  <c r="BS27" i="13"/>
  <c r="BV31" i="13"/>
  <c r="BS31" i="13"/>
  <c r="BT18" i="25"/>
  <c r="BQ18" i="25"/>
  <c r="BR18" i="25" s="1"/>
  <c r="BS16" i="19"/>
  <c r="BV16" i="19"/>
  <c r="BQ15" i="19"/>
  <c r="BR15" i="19" s="1"/>
  <c r="BT15" i="19"/>
  <c r="AO9" i="29"/>
  <c r="AO52" i="29"/>
  <c r="AO88" i="29"/>
  <c r="AO11" i="29"/>
  <c r="AO12" i="29"/>
  <c r="AO54" i="29"/>
  <c r="AO56" i="29"/>
  <c r="AO23" i="29"/>
  <c r="AO24" i="29"/>
  <c r="AO49" i="29"/>
  <c r="AO59" i="29"/>
  <c r="AO61" i="29"/>
  <c r="AO25" i="29"/>
  <c r="AO26" i="29"/>
  <c r="AO40" i="29"/>
  <c r="AO63" i="29"/>
  <c r="AO64" i="29"/>
  <c r="AO13" i="29"/>
  <c r="AO14" i="29"/>
  <c r="AO93" i="29"/>
  <c r="AO65" i="29"/>
  <c r="AO66" i="29"/>
  <c r="AO90" i="29"/>
  <c r="AO91" i="29"/>
  <c r="AO31" i="29"/>
  <c r="AO32" i="29"/>
  <c r="AO75" i="29"/>
  <c r="AO76" i="29"/>
  <c r="AO50" i="29"/>
  <c r="AO33" i="29"/>
  <c r="AO34" i="29"/>
  <c r="AO15" i="29"/>
  <c r="AO16" i="29"/>
  <c r="AO77" i="29"/>
  <c r="AO44" i="29"/>
  <c r="AO45" i="29"/>
  <c r="AO17" i="29"/>
  <c r="AO35" i="29"/>
  <c r="AO36" i="29"/>
  <c r="AO18" i="29"/>
  <c r="AO19" i="29"/>
  <c r="AO20" i="29"/>
  <c r="AO78" i="29"/>
  <c r="AO79" i="29"/>
  <c r="AO80" i="29"/>
  <c r="AO82" i="29"/>
  <c r="AO83" i="29"/>
  <c r="AO37" i="29"/>
  <c r="AO38" i="29"/>
  <c r="AO84" i="29"/>
  <c r="AO85" i="29"/>
  <c r="AO46" i="29"/>
  <c r="AO47" i="29"/>
  <c r="AO86" i="29"/>
  <c r="AO87" i="29"/>
  <c r="AO48" i="29"/>
  <c r="AO95" i="29"/>
  <c r="AO21" i="29"/>
  <c r="AO22" i="29"/>
  <c r="AO29" i="29"/>
  <c r="BI29" i="29"/>
  <c r="BJ29" i="29"/>
  <c r="BG30" i="29"/>
  <c r="BW30" i="29" s="1"/>
  <c r="AO9" i="20"/>
  <c r="BW11" i="20"/>
  <c r="BU11" i="20" s="1"/>
  <c r="BI11" i="20"/>
  <c r="BJ11" i="20"/>
  <c r="BW11" i="27"/>
  <c r="BU11" i="27" s="1"/>
  <c r="BI11" i="27"/>
  <c r="BH12" i="27"/>
  <c r="D12" i="27" s="1"/>
  <c r="BJ11" i="27"/>
  <c r="BG12" i="20"/>
  <c r="BI12" i="20" s="1"/>
  <c r="AO11" i="21"/>
  <c r="AO24" i="21"/>
  <c r="AO25" i="21"/>
  <c r="AO12" i="21"/>
  <c r="AO13" i="21"/>
  <c r="AO10" i="21"/>
  <c r="AO23" i="21"/>
  <c r="AO14" i="21"/>
  <c r="AO15" i="21"/>
  <c r="AO16" i="21"/>
  <c r="AO17" i="21"/>
  <c r="AO9" i="25"/>
  <c r="AO10" i="25"/>
  <c r="AO14" i="25"/>
  <c r="AO15" i="25"/>
  <c r="AO8" i="25"/>
  <c r="BI10" i="25"/>
  <c r="BJ10" i="25"/>
  <c r="BI7" i="25"/>
  <c r="BJ7" i="30"/>
  <c r="BK7" i="30"/>
  <c r="BJ13" i="30"/>
  <c r="BK13" i="30"/>
  <c r="AO7" i="30"/>
  <c r="BX7" i="30"/>
  <c r="BX9" i="30"/>
  <c r="BV9" i="30" s="1"/>
  <c r="BI17" i="32"/>
  <c r="BG13" i="33"/>
  <c r="D13" i="33" s="1"/>
  <c r="BJ8" i="22"/>
  <c r="BI8" i="22"/>
  <c r="BW8" i="22"/>
  <c r="BX8" i="22" s="1"/>
  <c r="BI22" i="22"/>
  <c r="BJ22" i="22"/>
  <c r="BI15" i="22"/>
  <c r="BJ15" i="22"/>
  <c r="BQ8" i="27"/>
  <c r="BV7" i="30" l="1"/>
  <c r="BW7" i="30" s="1"/>
  <c r="BY7" i="30"/>
  <c r="BT11" i="25"/>
  <c r="BQ11" i="25"/>
  <c r="BR11" i="25" s="1"/>
  <c r="BT13" i="25"/>
  <c r="BQ13" i="25"/>
  <c r="BR13" i="25" s="1"/>
  <c r="BU30" i="29"/>
  <c r="BX30" i="29"/>
  <c r="BT31" i="13"/>
  <c r="BQ31" i="13"/>
  <c r="BR31" i="13" s="1"/>
  <c r="BQ27" i="13"/>
  <c r="BR27" i="13" s="1"/>
  <c r="BT27" i="13"/>
  <c r="BQ16" i="19"/>
  <c r="BR16" i="19" s="1"/>
  <c r="BT16" i="19"/>
  <c r="BX11" i="20"/>
  <c r="BW12" i="20"/>
  <c r="BH12" i="20"/>
  <c r="BI30" i="29"/>
  <c r="BH30" i="29"/>
  <c r="D30" i="29" s="1"/>
  <c r="BY9" i="30"/>
  <c r="BJ12" i="27"/>
  <c r="AO12" i="27"/>
  <c r="BV11" i="20"/>
  <c r="BS11" i="20"/>
  <c r="BU8" i="22"/>
  <c r="BS8" i="22" s="1"/>
  <c r="BT8" i="22" s="1"/>
  <c r="BX11" i="27"/>
  <c r="BI12" i="27"/>
  <c r="BW12" i="27"/>
  <c r="BX12" i="27" s="1"/>
  <c r="BV11" i="27"/>
  <c r="BS11" i="27"/>
  <c r="BW9" i="30"/>
  <c r="BT9" i="30"/>
  <c r="BW16" i="33"/>
  <c r="BX16" i="33" s="1"/>
  <c r="BJ16" i="33"/>
  <c r="BI16" i="33"/>
  <c r="BW15" i="33"/>
  <c r="BU15" i="33" s="1"/>
  <c r="BJ15" i="33"/>
  <c r="BI15" i="33"/>
  <c r="BW14" i="33"/>
  <c r="BX14" i="33" s="1"/>
  <c r="BJ14" i="33"/>
  <c r="BI14" i="33"/>
  <c r="BW10" i="33"/>
  <c r="BX10" i="33" s="1"/>
  <c r="BJ10" i="33"/>
  <c r="BI10" i="33"/>
  <c r="BW9" i="33"/>
  <c r="BX9" i="33" s="1"/>
  <c r="BJ9" i="33"/>
  <c r="BI9" i="33"/>
  <c r="BW8" i="33"/>
  <c r="BX8" i="33" s="1"/>
  <c r="BJ8" i="33"/>
  <c r="BI8" i="33"/>
  <c r="BW7" i="33"/>
  <c r="BX7" i="33" s="1"/>
  <c r="BJ7" i="33"/>
  <c r="BI7" i="33"/>
  <c r="BW13" i="33"/>
  <c r="BX13" i="33" s="1"/>
  <c r="BJ13" i="33"/>
  <c r="BI13" i="33"/>
  <c r="BW12" i="33"/>
  <c r="BX12" i="33" s="1"/>
  <c r="BJ12" i="33"/>
  <c r="BI12" i="33"/>
  <c r="BW17" i="33"/>
  <c r="BU17" i="33" s="1"/>
  <c r="BJ17" i="33"/>
  <c r="BI17" i="33"/>
  <c r="BW11" i="33"/>
  <c r="BX11" i="33" s="1"/>
  <c r="BJ11" i="33"/>
  <c r="BI1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BW18" i="13"/>
  <c r="BU18" i="13" s="1"/>
  <c r="BJ18" i="13"/>
  <c r="BI18" i="13"/>
  <c r="BW17" i="13"/>
  <c r="BU17" i="13" s="1"/>
  <c r="BJ17" i="13"/>
  <c r="BI17" i="13"/>
  <c r="BW15" i="32"/>
  <c r="BU15" i="32" s="1"/>
  <c r="BJ15" i="32"/>
  <c r="BI15" i="32"/>
  <c r="BW14" i="32"/>
  <c r="BU14" i="32" s="1"/>
  <c r="BJ14" i="32"/>
  <c r="BI14" i="32"/>
  <c r="BW12" i="32"/>
  <c r="BX12" i="32" s="1"/>
  <c r="BJ12" i="32"/>
  <c r="BI12" i="32"/>
  <c r="BW11" i="32"/>
  <c r="BX11" i="32" s="1"/>
  <c r="BJ11" i="32"/>
  <c r="BI11" i="32"/>
  <c r="BW16" i="32"/>
  <c r="BU16" i="32" s="1"/>
  <c r="BJ16" i="32"/>
  <c r="BI16" i="32"/>
  <c r="BW13" i="32"/>
  <c r="BX13" i="32" s="1"/>
  <c r="BJ13" i="32"/>
  <c r="BI13" i="32"/>
  <c r="AO37" i="13"/>
  <c r="BW32" i="22"/>
  <c r="BU32" i="22" s="1"/>
  <c r="BJ32" i="22"/>
  <c r="BI32" i="22"/>
  <c r="BW31" i="22"/>
  <c r="BX31" i="22" s="1"/>
  <c r="BJ31" i="22"/>
  <c r="BI31" i="22"/>
  <c r="BT7" i="30" l="1"/>
  <c r="BU7" i="30" s="1"/>
  <c r="BS30" i="29"/>
  <c r="BV30" i="29"/>
  <c r="BU11" i="32"/>
  <c r="BS11" i="32" s="1"/>
  <c r="BT11" i="32" s="1"/>
  <c r="BU13" i="32"/>
  <c r="BS13" i="32" s="1"/>
  <c r="BT13" i="32" s="1"/>
  <c r="BU12" i="32"/>
  <c r="BS12" i="32" s="1"/>
  <c r="BQ12" i="32" s="1"/>
  <c r="BR12" i="32" s="1"/>
  <c r="D12" i="20"/>
  <c r="AO12" i="20"/>
  <c r="BJ12" i="20"/>
  <c r="BU12" i="20"/>
  <c r="BX12" i="20"/>
  <c r="BJ30" i="29"/>
  <c r="AO30" i="29"/>
  <c r="BQ8" i="22"/>
  <c r="BR8" i="22" s="1"/>
  <c r="BV8" i="22"/>
  <c r="BQ11" i="20"/>
  <c r="BR11" i="20" s="1"/>
  <c r="BT11" i="20"/>
  <c r="BU12" i="27"/>
  <c r="BS12" i="27" s="1"/>
  <c r="BT11" i="27"/>
  <c r="BQ11" i="27"/>
  <c r="BR11" i="27" s="1"/>
  <c r="BU10" i="33"/>
  <c r="BV10" i="33" s="1"/>
  <c r="BR7" i="30"/>
  <c r="BS7" i="30" s="1"/>
  <c r="BU9" i="30"/>
  <c r="BR9" i="30"/>
  <c r="BS9" i="30" s="1"/>
  <c r="BU31" i="22"/>
  <c r="BS31" i="22" s="1"/>
  <c r="BT31" i="22" s="1"/>
  <c r="BU8" i="33"/>
  <c r="BV8" i="33" s="1"/>
  <c r="BX15" i="33"/>
  <c r="BV17" i="33"/>
  <c r="BS17" i="33"/>
  <c r="BV15" i="33"/>
  <c r="BS15" i="33"/>
  <c r="BQ15" i="33" s="1"/>
  <c r="BX17" i="33"/>
  <c r="BU12" i="33"/>
  <c r="BV12" i="33" s="1"/>
  <c r="BU11" i="33"/>
  <c r="BU7" i="33"/>
  <c r="BU13" i="33"/>
  <c r="BU9" i="33"/>
  <c r="BU16" i="33"/>
  <c r="BU14" i="33"/>
  <c r="BS17" i="13"/>
  <c r="BV17" i="13"/>
  <c r="BV18" i="13"/>
  <c r="BS18" i="13"/>
  <c r="BQ18" i="13" s="1"/>
  <c r="BX18" i="13"/>
  <c r="BX17" i="13"/>
  <c r="BS14" i="32"/>
  <c r="BV14" i="32"/>
  <c r="BV15" i="32"/>
  <c r="BS15" i="32"/>
  <c r="BQ15" i="32" s="1"/>
  <c r="BX15" i="32"/>
  <c r="BX14" i="32"/>
  <c r="BV16" i="32"/>
  <c r="BS16" i="32"/>
  <c r="BX16" i="32"/>
  <c r="BV32" i="22"/>
  <c r="BS32" i="22"/>
  <c r="BX32" i="22"/>
  <c r="BW10" i="32"/>
  <c r="BX10" i="32" s="1"/>
  <c r="BJ10" i="32"/>
  <c r="BI10" i="32"/>
  <c r="BW9" i="32"/>
  <c r="BX9" i="32" s="1"/>
  <c r="BJ9" i="32"/>
  <c r="BI9" i="32"/>
  <c r="BW17" i="32"/>
  <c r="BX17" i="32" s="1"/>
  <c r="BJ17" i="32"/>
  <c r="BW8" i="32"/>
  <c r="BX8" i="32" s="1"/>
  <c r="BJ8" i="32"/>
  <c r="BI8" i="32"/>
  <c r="BW7" i="32"/>
  <c r="BU7" i="32" s="1"/>
  <c r="BJ7" i="32"/>
  <c r="BI7" i="32"/>
  <c r="AN1" i="32"/>
  <c r="AM1" i="32"/>
  <c r="AL1" i="32"/>
  <c r="AK1" i="32"/>
  <c r="AJ1" i="32"/>
  <c r="AI1" i="32"/>
  <c r="AH1" i="32"/>
  <c r="AG1" i="32"/>
  <c r="AF1" i="32"/>
  <c r="AE1" i="32"/>
  <c r="AD1" i="32"/>
  <c r="AC1" i="32"/>
  <c r="AB1" i="32"/>
  <c r="AA1" i="32"/>
  <c r="Z1" i="32"/>
  <c r="Y1" i="32"/>
  <c r="X1" i="32"/>
  <c r="W1" i="32"/>
  <c r="V1" i="32"/>
  <c r="U1" i="32"/>
  <c r="T1" i="32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BJ41" i="27"/>
  <c r="BI41" i="27"/>
  <c r="BW45" i="27"/>
  <c r="BI45" i="27"/>
  <c r="BW44" i="27"/>
  <c r="BX44" i="27" s="1"/>
  <c r="BJ44" i="27"/>
  <c r="BI44" i="27"/>
  <c r="BJ36" i="27"/>
  <c r="BI36" i="27"/>
  <c r="BX36" i="30"/>
  <c r="BV36" i="30" s="1"/>
  <c r="BK36" i="30"/>
  <c r="BJ36" i="30"/>
  <c r="BX35" i="30"/>
  <c r="BY35" i="30" s="1"/>
  <c r="BK35" i="30"/>
  <c r="BJ35" i="30"/>
  <c r="BX34" i="30"/>
  <c r="BV34" i="30" s="1"/>
  <c r="BK34" i="30"/>
  <c r="BJ34" i="30"/>
  <c r="BX28" i="30"/>
  <c r="BY28" i="30" s="1"/>
  <c r="BK28" i="30"/>
  <c r="BJ28" i="30"/>
  <c r="BI21" i="29"/>
  <c r="BJ21" i="29"/>
  <c r="BW21" i="29"/>
  <c r="BU21" i="29" s="1"/>
  <c r="BI22" i="29"/>
  <c r="BJ22" i="29"/>
  <c r="BW22" i="29"/>
  <c r="BU22" i="29" s="1"/>
  <c r="BJ8" i="30"/>
  <c r="BK8" i="30"/>
  <c r="BX8" i="30"/>
  <c r="BJ9" i="30"/>
  <c r="BX13" i="30"/>
  <c r="BY13" i="30" s="1"/>
  <c r="AO13" i="30"/>
  <c r="BH14" i="30"/>
  <c r="BI14" i="30" s="1"/>
  <c r="BJ15" i="30"/>
  <c r="BK15" i="30"/>
  <c r="BX15" i="30"/>
  <c r="BV15" i="30" s="1"/>
  <c r="AO15" i="30"/>
  <c r="BH16" i="30"/>
  <c r="BJ16" i="30" s="1"/>
  <c r="BJ17" i="30"/>
  <c r="BK17" i="30"/>
  <c r="BX17" i="30"/>
  <c r="BV17" i="30" s="1"/>
  <c r="AO17" i="30"/>
  <c r="BJ18" i="30"/>
  <c r="BK18" i="30"/>
  <c r="BX18" i="30"/>
  <c r="BV18" i="30" s="1"/>
  <c r="AO18" i="30"/>
  <c r="BJ20" i="30"/>
  <c r="BK20" i="30"/>
  <c r="BX20" i="30"/>
  <c r="BV20" i="30" s="1"/>
  <c r="BH21" i="30"/>
  <c r="BX21" i="30" s="1"/>
  <c r="BJ22" i="30"/>
  <c r="BK22" i="30"/>
  <c r="BX22" i="30"/>
  <c r="BV22" i="30" s="1"/>
  <c r="BH23" i="30"/>
  <c r="BX23" i="30" s="1"/>
  <c r="BJ24" i="30"/>
  <c r="BK24" i="30"/>
  <c r="BX24" i="30"/>
  <c r="BV24" i="30" s="1"/>
  <c r="BH25" i="30"/>
  <c r="BX25" i="30" s="1"/>
  <c r="BJ26" i="30"/>
  <c r="BK26" i="30"/>
  <c r="BX26" i="30"/>
  <c r="BV26" i="30" s="1"/>
  <c r="BH27" i="30"/>
  <c r="BX27" i="30" s="1"/>
  <c r="BJ30" i="30"/>
  <c r="BK30" i="30"/>
  <c r="BX30" i="30"/>
  <c r="BV30" i="30" s="1"/>
  <c r="BH31" i="30"/>
  <c r="BJ31" i="30" s="1"/>
  <c r="BJ32" i="30"/>
  <c r="BK32" i="30"/>
  <c r="BX32" i="30"/>
  <c r="BV32" i="30" s="1"/>
  <c r="BJ33" i="30"/>
  <c r="BK33" i="30"/>
  <c r="BX33" i="30"/>
  <c r="BJ11" i="30"/>
  <c r="BK11" i="30"/>
  <c r="BX11" i="30"/>
  <c r="BY11" i="30" s="1"/>
  <c r="BH12" i="30"/>
  <c r="BX12" i="30" s="1"/>
  <c r="BJ39" i="30"/>
  <c r="BK39" i="30"/>
  <c r="BX39" i="30"/>
  <c r="BY39" i="30" s="1"/>
  <c r="BJ40" i="30"/>
  <c r="BK40" i="30"/>
  <c r="BX40" i="30"/>
  <c r="BV40" i="30" s="1"/>
  <c r="BH37" i="30"/>
  <c r="D37" i="30" s="1"/>
  <c r="BK37" i="30"/>
  <c r="BH38" i="30"/>
  <c r="BX38" i="30" s="1"/>
  <c r="BV38" i="30" s="1"/>
  <c r="BX41" i="30"/>
  <c r="BV41" i="30" s="1"/>
  <c r="BJ42" i="30"/>
  <c r="BK42" i="30"/>
  <c r="BX42" i="30"/>
  <c r="BV42" i="30" s="1"/>
  <c r="AO42" i="30"/>
  <c r="BJ43" i="30"/>
  <c r="BK43" i="30"/>
  <c r="BX43" i="30"/>
  <c r="BV43" i="30" s="1"/>
  <c r="AO43" i="30"/>
  <c r="BH44" i="30"/>
  <c r="BJ44" i="30" s="1"/>
  <c r="BJ45" i="30"/>
  <c r="BK45" i="30"/>
  <c r="BX45" i="30"/>
  <c r="BV45" i="30" s="1"/>
  <c r="AO45" i="30"/>
  <c r="BJ46" i="30"/>
  <c r="BK46" i="30"/>
  <c r="BX46" i="30"/>
  <c r="BV46" i="30" s="1"/>
  <c r="AO46" i="30"/>
  <c r="BH51" i="30"/>
  <c r="BJ52" i="30"/>
  <c r="BK52" i="30"/>
  <c r="BX52" i="30"/>
  <c r="BV52" i="30" s="1"/>
  <c r="AO52" i="30"/>
  <c r="AO8" i="19"/>
  <c r="BW8" i="19"/>
  <c r="BI9" i="29"/>
  <c r="BJ9" i="29"/>
  <c r="BI52" i="29"/>
  <c r="BJ52" i="29"/>
  <c r="BI88" i="29"/>
  <c r="BJ88" i="29"/>
  <c r="BI11" i="29"/>
  <c r="BJ11" i="29"/>
  <c r="BI12" i="29"/>
  <c r="BJ12" i="29"/>
  <c r="BI54" i="29"/>
  <c r="BJ54" i="29"/>
  <c r="BI56" i="29"/>
  <c r="BJ56" i="29"/>
  <c r="BI23" i="29"/>
  <c r="BJ23" i="29"/>
  <c r="BI24" i="29"/>
  <c r="BJ24" i="29"/>
  <c r="BI49" i="29"/>
  <c r="BJ49" i="29"/>
  <c r="BI59" i="29"/>
  <c r="BJ59" i="29"/>
  <c r="BI61" i="29"/>
  <c r="BJ61" i="29"/>
  <c r="BI25" i="29"/>
  <c r="BJ25" i="29"/>
  <c r="BI26" i="29"/>
  <c r="BJ26" i="29"/>
  <c r="BI40" i="29"/>
  <c r="BJ40" i="29"/>
  <c r="BI63" i="29"/>
  <c r="BJ63" i="29"/>
  <c r="BI64" i="29"/>
  <c r="BJ64" i="29"/>
  <c r="BI13" i="29"/>
  <c r="BJ13" i="29"/>
  <c r="BI14" i="29"/>
  <c r="BJ14" i="29"/>
  <c r="BJ93" i="29"/>
  <c r="BI27" i="29"/>
  <c r="BI28" i="29"/>
  <c r="BI65" i="29"/>
  <c r="BJ65" i="29"/>
  <c r="BI66" i="29"/>
  <c r="BJ66" i="29"/>
  <c r="BI67" i="29"/>
  <c r="BI69" i="29"/>
  <c r="BI90" i="29"/>
  <c r="BJ90" i="29"/>
  <c r="BI91" i="29"/>
  <c r="BJ91" i="29"/>
  <c r="BI73" i="29"/>
  <c r="BI31" i="29"/>
  <c r="BJ31" i="29"/>
  <c r="BI32" i="29"/>
  <c r="BJ32" i="29"/>
  <c r="BI75" i="29"/>
  <c r="BJ75" i="29"/>
  <c r="BI76" i="29"/>
  <c r="BJ76" i="29"/>
  <c r="BI50" i="29"/>
  <c r="BJ50" i="29"/>
  <c r="BI33" i="29"/>
  <c r="BJ33" i="29"/>
  <c r="BI34" i="29"/>
  <c r="BJ34" i="29"/>
  <c r="BI15" i="29"/>
  <c r="BJ15" i="29"/>
  <c r="BI16" i="29"/>
  <c r="BJ16" i="29"/>
  <c r="BI77" i="29"/>
  <c r="BJ77" i="29"/>
  <c r="BI44" i="29"/>
  <c r="BJ44" i="29"/>
  <c r="BI45" i="29"/>
  <c r="BJ45" i="29"/>
  <c r="BI17" i="29"/>
  <c r="BJ17" i="29"/>
  <c r="BI35" i="29"/>
  <c r="BJ35" i="29"/>
  <c r="BI36" i="29"/>
  <c r="BJ36" i="29"/>
  <c r="BI18" i="29"/>
  <c r="BJ18" i="29"/>
  <c r="BI19" i="29"/>
  <c r="BJ19" i="29"/>
  <c r="BI20" i="29"/>
  <c r="BJ20" i="29"/>
  <c r="BI78" i="29"/>
  <c r="BJ78" i="29"/>
  <c r="BI79" i="29"/>
  <c r="BJ79" i="29"/>
  <c r="BI80" i="29"/>
  <c r="BJ80" i="29"/>
  <c r="BI81" i="29"/>
  <c r="BJ81" i="29"/>
  <c r="BI82" i="29"/>
  <c r="BJ82" i="29"/>
  <c r="BI83" i="29"/>
  <c r="BJ83" i="29"/>
  <c r="BI37" i="29"/>
  <c r="BJ37" i="29"/>
  <c r="BI38" i="29"/>
  <c r="BJ38" i="29"/>
  <c r="BI84" i="29"/>
  <c r="BJ84" i="29"/>
  <c r="BI85" i="29"/>
  <c r="BJ85" i="29"/>
  <c r="BI46" i="29"/>
  <c r="BJ46" i="29"/>
  <c r="BI47" i="29"/>
  <c r="BJ47" i="29"/>
  <c r="BI86" i="29"/>
  <c r="BJ86" i="29"/>
  <c r="BI87" i="29"/>
  <c r="BJ87" i="29"/>
  <c r="BI48" i="29"/>
  <c r="BJ48" i="29"/>
  <c r="BI95" i="29"/>
  <c r="BJ95" i="29"/>
  <c r="E1" i="29"/>
  <c r="F1" i="29"/>
  <c r="G1" i="29"/>
  <c r="H1" i="29"/>
  <c r="I1" i="29"/>
  <c r="J1" i="29"/>
  <c r="K1" i="29"/>
  <c r="L1" i="29"/>
  <c r="M1" i="29"/>
  <c r="N1" i="29"/>
  <c r="O1" i="29"/>
  <c r="P1" i="29"/>
  <c r="Q1" i="29"/>
  <c r="R1" i="29"/>
  <c r="S1" i="29"/>
  <c r="T1" i="29"/>
  <c r="U1" i="29"/>
  <c r="V1" i="29"/>
  <c r="W1" i="29"/>
  <c r="X1" i="29"/>
  <c r="Y1" i="29"/>
  <c r="Z1" i="29"/>
  <c r="AA1" i="29"/>
  <c r="AB1" i="29"/>
  <c r="AC1" i="29"/>
  <c r="AD1" i="29"/>
  <c r="AE1" i="29"/>
  <c r="AF1" i="29"/>
  <c r="AG1" i="29"/>
  <c r="AH1" i="29"/>
  <c r="AI1" i="29"/>
  <c r="AJ1" i="29"/>
  <c r="AK1" i="29"/>
  <c r="AL1" i="29"/>
  <c r="AM1" i="29"/>
  <c r="AN1" i="29"/>
  <c r="BI7" i="29"/>
  <c r="BJ7" i="29"/>
  <c r="BW7" i="29"/>
  <c r="BU7" i="29" s="1"/>
  <c r="BW9" i="29"/>
  <c r="BW52" i="29"/>
  <c r="BU52" i="29" s="1"/>
  <c r="BG53" i="29"/>
  <c r="BW88" i="29"/>
  <c r="BU88" i="29" s="1"/>
  <c r="BW11" i="29"/>
  <c r="BU11" i="29" s="1"/>
  <c r="BW12" i="29"/>
  <c r="BX12" i="29" s="1"/>
  <c r="BW54" i="29"/>
  <c r="BU54" i="29" s="1"/>
  <c r="BG55" i="29"/>
  <c r="BW56" i="29"/>
  <c r="BU56" i="29" s="1"/>
  <c r="BG57" i="29"/>
  <c r="BW23" i="29"/>
  <c r="BU23" i="29" s="1"/>
  <c r="BW24" i="29"/>
  <c r="BU24" i="29" s="1"/>
  <c r="BW49" i="29"/>
  <c r="BU49" i="29" s="1"/>
  <c r="BW59" i="29"/>
  <c r="BU59" i="29" s="1"/>
  <c r="BS59" i="29" s="1"/>
  <c r="BQ59" i="29" s="1"/>
  <c r="BG60" i="29"/>
  <c r="BW61" i="29"/>
  <c r="BX61" i="29" s="1"/>
  <c r="BG62" i="29"/>
  <c r="BG42" i="29"/>
  <c r="BW63" i="29"/>
  <c r="BU63" i="29" s="1"/>
  <c r="BW64" i="29"/>
  <c r="BU64" i="29" s="1"/>
  <c r="BW13" i="29"/>
  <c r="BX13" i="29" s="1"/>
  <c r="BW14" i="29"/>
  <c r="BU14" i="29" s="1"/>
  <c r="BW93" i="29"/>
  <c r="BH28" i="29"/>
  <c r="D28" i="29" s="1"/>
  <c r="BW65" i="29"/>
  <c r="BU65" i="29" s="1"/>
  <c r="BS65" i="29" s="1"/>
  <c r="BQ65" i="29" s="1"/>
  <c r="BW66" i="29"/>
  <c r="BU66" i="29" s="1"/>
  <c r="BW43" i="29"/>
  <c r="BH67" i="29"/>
  <c r="D67" i="29" s="1"/>
  <c r="BW67" i="29"/>
  <c r="D69" i="29"/>
  <c r="BW69" i="29"/>
  <c r="BU69" i="29" s="1"/>
  <c r="BS69" i="29" s="1"/>
  <c r="BI94" i="29"/>
  <c r="BW90" i="29"/>
  <c r="BX90" i="29" s="1"/>
  <c r="BW91" i="29"/>
  <c r="BH73" i="29"/>
  <c r="D73" i="29" s="1"/>
  <c r="BW73" i="29"/>
  <c r="BU73" i="29" s="1"/>
  <c r="BW74" i="29"/>
  <c r="BU74" i="29" s="1"/>
  <c r="BW75" i="29"/>
  <c r="BU75" i="29" s="1"/>
  <c r="BW76" i="29"/>
  <c r="BU76" i="29" s="1"/>
  <c r="BS76" i="29" s="1"/>
  <c r="BQ76" i="29" s="1"/>
  <c r="BW50" i="29"/>
  <c r="BU50" i="29" s="1"/>
  <c r="BW15" i="29"/>
  <c r="BU15" i="29" s="1"/>
  <c r="BW16" i="29"/>
  <c r="BU16" i="29" s="1"/>
  <c r="BW77" i="29"/>
  <c r="BU77" i="29" s="1"/>
  <c r="BW44" i="29"/>
  <c r="BU44" i="29" s="1"/>
  <c r="BW45" i="29"/>
  <c r="BU45" i="29" s="1"/>
  <c r="BW17" i="29"/>
  <c r="BU17" i="29" s="1"/>
  <c r="BW18" i="29"/>
  <c r="BU18" i="29" s="1"/>
  <c r="BW19" i="29"/>
  <c r="BX19" i="29" s="1"/>
  <c r="BW20" i="29"/>
  <c r="BU20" i="29" s="1"/>
  <c r="BW78" i="29"/>
  <c r="BU78" i="29" s="1"/>
  <c r="BW79" i="29"/>
  <c r="BU79" i="29" s="1"/>
  <c r="BS79" i="29" s="1"/>
  <c r="BQ79" i="29" s="1"/>
  <c r="BW80" i="29"/>
  <c r="BW81" i="29"/>
  <c r="BU81" i="29" s="1"/>
  <c r="BW82" i="29"/>
  <c r="BU82" i="29" s="1"/>
  <c r="BS82" i="29" s="1"/>
  <c r="BQ82" i="29" s="1"/>
  <c r="BW83" i="29"/>
  <c r="BU83" i="29" s="1"/>
  <c r="BW38" i="29"/>
  <c r="BU38" i="29" s="1"/>
  <c r="BS38" i="29" s="1"/>
  <c r="BQ38" i="29" s="1"/>
  <c r="BW84" i="29"/>
  <c r="BU84" i="29" s="1"/>
  <c r="BV84" i="29" s="1"/>
  <c r="BW85" i="29"/>
  <c r="BU85" i="29" s="1"/>
  <c r="BS85" i="29" s="1"/>
  <c r="BQ85" i="29" s="1"/>
  <c r="BW46" i="29"/>
  <c r="BU46" i="29" s="1"/>
  <c r="BW47" i="29"/>
  <c r="BU47" i="29" s="1"/>
  <c r="BW86" i="29"/>
  <c r="BU86" i="29" s="1"/>
  <c r="BW87" i="29"/>
  <c r="BU87" i="29" s="1"/>
  <c r="BW48" i="29"/>
  <c r="BU48" i="29" s="1"/>
  <c r="BV48" i="29" s="1"/>
  <c r="BW95" i="29"/>
  <c r="BU95" i="29" s="1"/>
  <c r="BV8" i="30" l="1"/>
  <c r="BW8" i="30" s="1"/>
  <c r="BY8" i="30"/>
  <c r="D14" i="30"/>
  <c r="CA14" i="30"/>
  <c r="CD14" i="30" s="1"/>
  <c r="CB14" i="30"/>
  <c r="CE14" i="30" s="1"/>
  <c r="BZ14" i="30"/>
  <c r="CC14" i="30" s="1"/>
  <c r="BT30" i="29"/>
  <c r="BQ30" i="29"/>
  <c r="BR30" i="29" s="1"/>
  <c r="BV11" i="32"/>
  <c r="BV12" i="32"/>
  <c r="BQ11" i="32"/>
  <c r="BR11" i="32" s="1"/>
  <c r="BT12" i="32"/>
  <c r="BQ13" i="32"/>
  <c r="BR13" i="32" s="1"/>
  <c r="BV13" i="32"/>
  <c r="AO28" i="29"/>
  <c r="BX51" i="30"/>
  <c r="BV51" i="30" s="1"/>
  <c r="BI51" i="30"/>
  <c r="BU17" i="32"/>
  <c r="BV17" i="32" s="1"/>
  <c r="BX37" i="30"/>
  <c r="BY37" i="30" s="1"/>
  <c r="AO45" i="27"/>
  <c r="AO69" i="29"/>
  <c r="BV12" i="20"/>
  <c r="BS12" i="20"/>
  <c r="BI92" i="29"/>
  <c r="BI51" i="29"/>
  <c r="BH53" i="29"/>
  <c r="D53" i="29" s="1"/>
  <c r="BI60" i="29"/>
  <c r="BW10" i="29"/>
  <c r="BX10" i="29" s="1"/>
  <c r="BW71" i="29"/>
  <c r="BU71" i="29" s="1"/>
  <c r="BH57" i="29"/>
  <c r="D57" i="29" s="1"/>
  <c r="BW8" i="29"/>
  <c r="BU8" i="29" s="1"/>
  <c r="BH42" i="29"/>
  <c r="D42" i="29" s="1"/>
  <c r="BI62" i="29"/>
  <c r="BH89" i="29"/>
  <c r="D89" i="29" s="1"/>
  <c r="BW70" i="29"/>
  <c r="BU70" i="29" s="1"/>
  <c r="BS70" i="29" s="1"/>
  <c r="BQ70" i="29" s="1"/>
  <c r="BH55" i="29"/>
  <c r="D55" i="29" s="1"/>
  <c r="BJ73" i="29"/>
  <c r="AO73" i="29"/>
  <c r="BJ67" i="29"/>
  <c r="AO67" i="29"/>
  <c r="BS8" i="33"/>
  <c r="BQ8" i="33" s="1"/>
  <c r="BR8" i="33" s="1"/>
  <c r="BU67" i="29"/>
  <c r="BS67" i="29" s="1"/>
  <c r="BX91" i="29"/>
  <c r="BU91" i="29"/>
  <c r="BU9" i="29"/>
  <c r="BS9" i="29" s="1"/>
  <c r="BX93" i="29"/>
  <c r="BU93" i="29"/>
  <c r="BV12" i="27"/>
  <c r="BT12" i="27"/>
  <c r="BQ12" i="27"/>
  <c r="BR12" i="27" s="1"/>
  <c r="BV31" i="22"/>
  <c r="BX45" i="27"/>
  <c r="BU45" i="27"/>
  <c r="BJ45" i="27"/>
  <c r="BS10" i="33"/>
  <c r="BQ10" i="33" s="1"/>
  <c r="BR10" i="33" s="1"/>
  <c r="BY33" i="30"/>
  <c r="BV33" i="30"/>
  <c r="BY46" i="30"/>
  <c r="BI23" i="30"/>
  <c r="BI12" i="30"/>
  <c r="BQ31" i="22"/>
  <c r="BR31" i="22" s="1"/>
  <c r="BQ69" i="29"/>
  <c r="BR69" i="29" s="1"/>
  <c r="BV11" i="33"/>
  <c r="BS11" i="33"/>
  <c r="BT15" i="33"/>
  <c r="BR15" i="33"/>
  <c r="BV7" i="33"/>
  <c r="BS7" i="33"/>
  <c r="BT17" i="33"/>
  <c r="BQ17" i="33"/>
  <c r="BR17" i="33" s="1"/>
  <c r="BS12" i="33"/>
  <c r="BQ12" i="33" s="1"/>
  <c r="BR12" i="33" s="1"/>
  <c r="BS16" i="33"/>
  <c r="BV16" i="33"/>
  <c r="BS13" i="33"/>
  <c r="BQ13" i="33" s="1"/>
  <c r="BV13" i="33"/>
  <c r="BS9" i="33"/>
  <c r="BV9" i="33"/>
  <c r="BV14" i="33"/>
  <c r="BS14" i="33"/>
  <c r="BT18" i="13"/>
  <c r="BR18" i="13"/>
  <c r="BT17" i="13"/>
  <c r="BQ17" i="13"/>
  <c r="BR17" i="13" s="1"/>
  <c r="BT14" i="32"/>
  <c r="BQ14" i="32"/>
  <c r="BR14" i="32" s="1"/>
  <c r="BT15" i="32"/>
  <c r="BR15" i="32"/>
  <c r="BT16" i="32"/>
  <c r="BQ16" i="32"/>
  <c r="BR16" i="32" s="1"/>
  <c r="BX82" i="29"/>
  <c r="BQ32" i="22"/>
  <c r="BR32" i="22" s="1"/>
  <c r="BT32" i="22"/>
  <c r="BX76" i="29"/>
  <c r="BY36" i="30"/>
  <c r="BY34" i="30"/>
  <c r="BY26" i="30"/>
  <c r="BU9" i="32"/>
  <c r="BV9" i="32" s="1"/>
  <c r="BU10" i="32"/>
  <c r="BV10" i="32" s="1"/>
  <c r="BU8" i="32"/>
  <c r="BV7" i="32"/>
  <c r="BS7" i="32"/>
  <c r="BX7" i="32"/>
  <c r="BU44" i="27"/>
  <c r="BW34" i="30"/>
  <c r="BT34" i="30"/>
  <c r="BW36" i="30"/>
  <c r="BT36" i="30"/>
  <c r="BH70" i="29"/>
  <c r="D70" i="29" s="1"/>
  <c r="BJ37" i="30"/>
  <c r="BI31" i="30"/>
  <c r="BJ25" i="30"/>
  <c r="BI44" i="30"/>
  <c r="BV35" i="30"/>
  <c r="BW55" i="29"/>
  <c r="BX55" i="29" s="1"/>
  <c r="BI16" i="30"/>
  <c r="BX22" i="29"/>
  <c r="BX44" i="30"/>
  <c r="BV44" i="30" s="1"/>
  <c r="BW44" i="30" s="1"/>
  <c r="BK9" i="30"/>
  <c r="BV28" i="30"/>
  <c r="BY22" i="30"/>
  <c r="BY15" i="30"/>
  <c r="BY30" i="30"/>
  <c r="BX21" i="29"/>
  <c r="BX23" i="29"/>
  <c r="BX38" i="29"/>
  <c r="BY40" i="30"/>
  <c r="BI25" i="30"/>
  <c r="BY45" i="30"/>
  <c r="BY24" i="30"/>
  <c r="BI38" i="30"/>
  <c r="BJ27" i="30"/>
  <c r="BY43" i="30"/>
  <c r="BJ41" i="30"/>
  <c r="D41" i="30"/>
  <c r="BX31" i="30"/>
  <c r="BV31" i="30" s="1"/>
  <c r="BW31" i="30" s="1"/>
  <c r="BI27" i="30"/>
  <c r="BY20" i="30"/>
  <c r="BY17" i="30"/>
  <c r="BV27" i="30"/>
  <c r="BT27" i="30" s="1"/>
  <c r="BY27" i="30"/>
  <c r="BT17" i="30"/>
  <c r="BR17" i="30" s="1"/>
  <c r="BS17" i="30" s="1"/>
  <c r="BW17" i="30"/>
  <c r="BV23" i="30"/>
  <c r="BW23" i="30" s="1"/>
  <c r="BY23" i="30"/>
  <c r="BY41" i="30"/>
  <c r="BT40" i="30"/>
  <c r="BR40" i="30" s="1"/>
  <c r="BS40" i="30" s="1"/>
  <c r="BW40" i="30"/>
  <c r="BT8" i="30"/>
  <c r="BR8" i="30" s="1"/>
  <c r="BS8" i="30" s="1"/>
  <c r="BV25" i="30"/>
  <c r="BT25" i="30" s="1"/>
  <c r="BY25" i="30"/>
  <c r="BT15" i="30"/>
  <c r="BU15" i="30" s="1"/>
  <c r="BW15" i="30"/>
  <c r="BV21" i="30"/>
  <c r="BW21" i="30" s="1"/>
  <c r="BY21" i="30"/>
  <c r="BJ21" i="30"/>
  <c r="BY42" i="30"/>
  <c r="BV39" i="30"/>
  <c r="BT39" i="30" s="1"/>
  <c r="BR39" i="30" s="1"/>
  <c r="BS39" i="30" s="1"/>
  <c r="BJ23" i="30"/>
  <c r="BI21" i="30"/>
  <c r="BV13" i="30"/>
  <c r="BT13" i="30" s="1"/>
  <c r="BR13" i="30" s="1"/>
  <c r="BS13" i="30" s="1"/>
  <c r="BV11" i="30"/>
  <c r="BT11" i="30" s="1"/>
  <c r="BR11" i="30" s="1"/>
  <c r="BS11" i="30" s="1"/>
  <c r="BJ38" i="30"/>
  <c r="BY32" i="30"/>
  <c r="BY18" i="30"/>
  <c r="BX14" i="30"/>
  <c r="BY52" i="30"/>
  <c r="BJ14" i="30"/>
  <c r="BS22" i="29"/>
  <c r="BQ22" i="29" s="1"/>
  <c r="BV22" i="29"/>
  <c r="BS21" i="29"/>
  <c r="BQ21" i="29" s="1"/>
  <c r="BV21" i="29"/>
  <c r="BX63" i="29"/>
  <c r="BX45" i="29"/>
  <c r="BH51" i="29"/>
  <c r="D51" i="29" s="1"/>
  <c r="BW92" i="29"/>
  <c r="BX65" i="29"/>
  <c r="BX14" i="29"/>
  <c r="BX11" i="29"/>
  <c r="BT52" i="30"/>
  <c r="BW52" i="30"/>
  <c r="AO14" i="30"/>
  <c r="BK14" i="30"/>
  <c r="BT22" i="30"/>
  <c r="BW22" i="30"/>
  <c r="BT24" i="30"/>
  <c r="BW24" i="30"/>
  <c r="BT43" i="30"/>
  <c r="BW43" i="30"/>
  <c r="BT30" i="30"/>
  <c r="BW30" i="30"/>
  <c r="BW42" i="30"/>
  <c r="BT42" i="30"/>
  <c r="BV12" i="30"/>
  <c r="BY12" i="30"/>
  <c r="BT20" i="30"/>
  <c r="BW20" i="30"/>
  <c r="BT46" i="30"/>
  <c r="BW46" i="30"/>
  <c r="BT26" i="30"/>
  <c r="BW26" i="30"/>
  <c r="BT32" i="30"/>
  <c r="BW32" i="30"/>
  <c r="BT18" i="30"/>
  <c r="BR18" i="30" s="1"/>
  <c r="BW18" i="30"/>
  <c r="BT45" i="30"/>
  <c r="BW45" i="30"/>
  <c r="BY38" i="30"/>
  <c r="BX16" i="30"/>
  <c r="BJ12" i="30"/>
  <c r="BJ51" i="30"/>
  <c r="BX67" i="29"/>
  <c r="BX9" i="29"/>
  <c r="BU13" i="29"/>
  <c r="BV13" i="29" s="1"/>
  <c r="BX15" i="29"/>
  <c r="BH92" i="29"/>
  <c r="D92" i="29" s="1"/>
  <c r="BI43" i="29"/>
  <c r="BX83" i="29"/>
  <c r="BX86" i="29"/>
  <c r="BX47" i="29"/>
  <c r="BX18" i="29"/>
  <c r="BX59" i="29"/>
  <c r="BW53" i="29"/>
  <c r="BX53" i="29" s="1"/>
  <c r="BI70" i="29"/>
  <c r="BX24" i="29"/>
  <c r="BX54" i="29"/>
  <c r="BX7" i="29"/>
  <c r="BS44" i="29"/>
  <c r="BV44" i="29"/>
  <c r="BI57" i="29"/>
  <c r="BI89" i="29"/>
  <c r="BI8" i="29"/>
  <c r="BX81" i="29"/>
  <c r="BH60" i="29"/>
  <c r="D60" i="29" s="1"/>
  <c r="BX88" i="29"/>
  <c r="BI55" i="29"/>
  <c r="BI53" i="29"/>
  <c r="BX85" i="29"/>
  <c r="BJ28" i="29"/>
  <c r="BX20" i="29"/>
  <c r="BX44" i="29"/>
  <c r="BX69" i="29"/>
  <c r="BH10" i="29"/>
  <c r="D10" i="29" s="1"/>
  <c r="BI10" i="29"/>
  <c r="BW89" i="29"/>
  <c r="BU89" i="29" s="1"/>
  <c r="BJ69" i="29"/>
  <c r="BX87" i="29"/>
  <c r="BX77" i="29"/>
  <c r="BI74" i="29"/>
  <c r="BI71" i="29"/>
  <c r="BI42" i="29"/>
  <c r="BV82" i="29"/>
  <c r="BW57" i="29"/>
  <c r="BX57" i="29" s="1"/>
  <c r="BH8" i="29"/>
  <c r="D8" i="29" s="1"/>
  <c r="BS11" i="29"/>
  <c r="BV11" i="29"/>
  <c r="BS52" i="29"/>
  <c r="BV52" i="29"/>
  <c r="BS88" i="29"/>
  <c r="BV88" i="29"/>
  <c r="BS86" i="29"/>
  <c r="BV86" i="29"/>
  <c r="BS14" i="29"/>
  <c r="BV14" i="29"/>
  <c r="BS7" i="29"/>
  <c r="BV7" i="29"/>
  <c r="BU19" i="29"/>
  <c r="BH94" i="29"/>
  <c r="D94" i="29" s="1"/>
  <c r="BX75" i="29"/>
  <c r="BX64" i="29"/>
  <c r="BU61" i="29"/>
  <c r="BS61" i="29" s="1"/>
  <c r="BX56" i="29"/>
  <c r="BX52" i="29"/>
  <c r="BU90" i="29"/>
  <c r="BV90" i="29" s="1"/>
  <c r="BX79" i="29"/>
  <c r="BW51" i="29"/>
  <c r="BW94" i="29"/>
  <c r="BU94" i="29" s="1"/>
  <c r="BV69" i="29"/>
  <c r="BW42" i="29"/>
  <c r="BU42" i="29" s="1"/>
  <c r="BS42" i="29" s="1"/>
  <c r="BQ42" i="29" s="1"/>
  <c r="BH62" i="29"/>
  <c r="D62" i="29" s="1"/>
  <c r="BR79" i="29"/>
  <c r="BT79" i="29"/>
  <c r="BX74" i="29"/>
  <c r="BS23" i="29"/>
  <c r="BQ23" i="29" s="1"/>
  <c r="BV23" i="29"/>
  <c r="BS87" i="29"/>
  <c r="BQ87" i="29" s="1"/>
  <c r="BV87" i="29"/>
  <c r="BS83" i="29"/>
  <c r="BQ83" i="29" s="1"/>
  <c r="BV83" i="29"/>
  <c r="BV77" i="29"/>
  <c r="BS77" i="29"/>
  <c r="BQ77" i="29" s="1"/>
  <c r="BS73" i="29"/>
  <c r="BQ73" i="29" s="1"/>
  <c r="BV73" i="29"/>
  <c r="BR82" i="29"/>
  <c r="BT82" i="29"/>
  <c r="BV78" i="29"/>
  <c r="BS78" i="29"/>
  <c r="BQ78" i="29" s="1"/>
  <c r="BU80" i="29"/>
  <c r="BX80" i="29"/>
  <c r="BS20" i="29"/>
  <c r="BQ20" i="29" s="1"/>
  <c r="BV20" i="29"/>
  <c r="BX43" i="29"/>
  <c r="BS24" i="29"/>
  <c r="BQ24" i="29" s="1"/>
  <c r="BV24" i="29"/>
  <c r="BS84" i="29"/>
  <c r="BQ84" i="29" s="1"/>
  <c r="BV63" i="29"/>
  <c r="BS63" i="29"/>
  <c r="BQ63" i="29" s="1"/>
  <c r="BS45" i="29"/>
  <c r="BQ45" i="29" s="1"/>
  <c r="BV45" i="29"/>
  <c r="BR76" i="29"/>
  <c r="BT76" i="29"/>
  <c r="BV64" i="29"/>
  <c r="BS64" i="29"/>
  <c r="BQ64" i="29" s="1"/>
  <c r="BS56" i="29"/>
  <c r="BQ56" i="29" s="1"/>
  <c r="BV56" i="29"/>
  <c r="BR85" i="29"/>
  <c r="BT85" i="29"/>
  <c r="BS15" i="29"/>
  <c r="BQ15" i="29" s="1"/>
  <c r="BV15" i="29"/>
  <c r="BS48" i="29"/>
  <c r="BQ48" i="29" s="1"/>
  <c r="BR59" i="29"/>
  <c r="BT59" i="29"/>
  <c r="BS49" i="29"/>
  <c r="BQ49" i="29" s="1"/>
  <c r="BV49" i="29"/>
  <c r="BR38" i="29"/>
  <c r="BT38" i="29"/>
  <c r="BV47" i="29"/>
  <c r="BS47" i="29"/>
  <c r="BQ47" i="29" s="1"/>
  <c r="BS46" i="29"/>
  <c r="BQ46" i="29" s="1"/>
  <c r="BV46" i="29"/>
  <c r="BV81" i="29"/>
  <c r="BS81" i="29"/>
  <c r="BQ81" i="29" s="1"/>
  <c r="BS17" i="29"/>
  <c r="BQ17" i="29" s="1"/>
  <c r="BV17" i="29"/>
  <c r="BS54" i="29"/>
  <c r="BQ54" i="29" s="1"/>
  <c r="BV54" i="29"/>
  <c r="BS66" i="29"/>
  <c r="BQ66" i="29" s="1"/>
  <c r="BV66" i="29"/>
  <c r="BX95" i="29"/>
  <c r="BS50" i="29"/>
  <c r="BQ50" i="29" s="1"/>
  <c r="BV50" i="29"/>
  <c r="BS75" i="29"/>
  <c r="BQ75" i="29" s="1"/>
  <c r="BV75" i="29"/>
  <c r="BV18" i="29"/>
  <c r="BS18" i="29"/>
  <c r="BQ18" i="29" s="1"/>
  <c r="BS16" i="29"/>
  <c r="BQ16" i="29" s="1"/>
  <c r="BV16" i="29"/>
  <c r="BR65" i="29"/>
  <c r="BT65" i="29"/>
  <c r="BX48" i="29"/>
  <c r="BX84" i="29"/>
  <c r="BX78" i="29"/>
  <c r="BX17" i="29"/>
  <c r="BX16" i="29"/>
  <c r="BH74" i="29"/>
  <c r="D74" i="29" s="1"/>
  <c r="BX73" i="29"/>
  <c r="BX49" i="29"/>
  <c r="BU12" i="29"/>
  <c r="BW62" i="29"/>
  <c r="BW60" i="29"/>
  <c r="BH71" i="29"/>
  <c r="D71" i="29" s="1"/>
  <c r="BT69" i="29"/>
  <c r="BH43" i="29"/>
  <c r="D43" i="29" s="1"/>
  <c r="BX66" i="29"/>
  <c r="BV65" i="29"/>
  <c r="BV59" i="29"/>
  <c r="BX46" i="29"/>
  <c r="BV85" i="29"/>
  <c r="BV38" i="29"/>
  <c r="BV79" i="29"/>
  <c r="BX50" i="29"/>
  <c r="BV76" i="29"/>
  <c r="D21" i="30" l="1"/>
  <c r="CB21" i="30"/>
  <c r="CE21" i="30" s="1"/>
  <c r="BZ21" i="30"/>
  <c r="CC21" i="30" s="1"/>
  <c r="CA21" i="30"/>
  <c r="CD21" i="30" s="1"/>
  <c r="D27" i="30"/>
  <c r="CA27" i="30"/>
  <c r="CD27" i="30" s="1"/>
  <c r="CB27" i="30"/>
  <c r="CE27" i="30" s="1"/>
  <c r="BZ27" i="30"/>
  <c r="CC27" i="30" s="1"/>
  <c r="D44" i="30"/>
  <c r="CB44" i="30"/>
  <c r="CE44" i="30" s="1"/>
  <c r="CA44" i="30"/>
  <c r="CD44" i="30" s="1"/>
  <c r="BZ44" i="30"/>
  <c r="CC44" i="30" s="1"/>
  <c r="D51" i="30"/>
  <c r="CB51" i="30"/>
  <c r="CE51" i="30" s="1"/>
  <c r="BZ51" i="30"/>
  <c r="CC51" i="30" s="1"/>
  <c r="CA51" i="30"/>
  <c r="CD51" i="30" s="1"/>
  <c r="D38" i="30"/>
  <c r="CA38" i="30"/>
  <c r="CD38" i="30" s="1"/>
  <c r="CB38" i="30"/>
  <c r="CE38" i="30" s="1"/>
  <c r="BZ38" i="30"/>
  <c r="CC38" i="30" s="1"/>
  <c r="D31" i="30"/>
  <c r="CA31" i="30"/>
  <c r="CD31" i="30" s="1"/>
  <c r="BZ31" i="30"/>
  <c r="CC31" i="30" s="1"/>
  <c r="CB31" i="30"/>
  <c r="CE31" i="30" s="1"/>
  <c r="D12" i="30"/>
  <c r="BZ12" i="30"/>
  <c r="CC12" i="30" s="1"/>
  <c r="CA12" i="30"/>
  <c r="CD12" i="30" s="1"/>
  <c r="CB12" i="30"/>
  <c r="CE12" i="30" s="1"/>
  <c r="D23" i="30"/>
  <c r="CB23" i="30"/>
  <c r="CE23" i="30" s="1"/>
  <c r="BZ23" i="30"/>
  <c r="CC23" i="30" s="1"/>
  <c r="CA23" i="30"/>
  <c r="CD23" i="30" s="1"/>
  <c r="D25" i="30"/>
  <c r="CB25" i="30"/>
  <c r="CE25" i="30" s="1"/>
  <c r="BZ25" i="30"/>
  <c r="CC25" i="30" s="1"/>
  <c r="CA25" i="30"/>
  <c r="CD25" i="30" s="1"/>
  <c r="D16" i="30"/>
  <c r="CA16" i="30"/>
  <c r="CD16" i="30" s="1"/>
  <c r="CB16" i="30"/>
  <c r="CE16" i="30" s="1"/>
  <c r="BZ16" i="30"/>
  <c r="CC16" i="30" s="1"/>
  <c r="BY51" i="30"/>
  <c r="BJ42" i="29"/>
  <c r="BJ57" i="29"/>
  <c r="BJ53" i="29"/>
  <c r="BS17" i="32"/>
  <c r="BT17" i="32" s="1"/>
  <c r="BV37" i="30"/>
  <c r="BT37" i="30" s="1"/>
  <c r="AO41" i="30"/>
  <c r="AO44" i="30"/>
  <c r="AO31" i="30"/>
  <c r="AO23" i="30"/>
  <c r="AO25" i="30"/>
  <c r="AO16" i="30"/>
  <c r="AO12" i="30"/>
  <c r="AO21" i="30"/>
  <c r="AO27" i="30"/>
  <c r="BT8" i="33"/>
  <c r="AO70" i="29"/>
  <c r="AO89" i="29"/>
  <c r="AO55" i="29"/>
  <c r="AO51" i="29"/>
  <c r="BU10" i="29"/>
  <c r="BS10" i="29" s="1"/>
  <c r="BQ10" i="29" s="1"/>
  <c r="AO8" i="29"/>
  <c r="AO42" i="29"/>
  <c r="BJ55" i="29"/>
  <c r="AO10" i="29"/>
  <c r="AO53" i="29"/>
  <c r="BS9" i="32"/>
  <c r="BT9" i="32" s="1"/>
  <c r="BQ12" i="20"/>
  <c r="BR12" i="20" s="1"/>
  <c r="BT12" i="20"/>
  <c r="BX70" i="29"/>
  <c r="BX8" i="29"/>
  <c r="BV70" i="29"/>
  <c r="BX71" i="29"/>
  <c r="BJ89" i="29"/>
  <c r="BV67" i="29"/>
  <c r="BJ62" i="29"/>
  <c r="AO62" i="29"/>
  <c r="BJ60" i="29"/>
  <c r="AO60" i="29"/>
  <c r="BJ92" i="29"/>
  <c r="AO92" i="29"/>
  <c r="BJ74" i="29"/>
  <c r="AO74" i="29"/>
  <c r="BJ43" i="29"/>
  <c r="AO43" i="29"/>
  <c r="BV9" i="29"/>
  <c r="BJ71" i="29"/>
  <c r="AO71" i="29"/>
  <c r="BJ94" i="29"/>
  <c r="AO94" i="29"/>
  <c r="BK38" i="30"/>
  <c r="AO38" i="30"/>
  <c r="BU17" i="30"/>
  <c r="BQ9" i="29"/>
  <c r="BR9" i="29" s="1"/>
  <c r="BT9" i="29"/>
  <c r="BQ67" i="29"/>
  <c r="BR67" i="29" s="1"/>
  <c r="BT67" i="29"/>
  <c r="BU92" i="29"/>
  <c r="BV92" i="29" s="1"/>
  <c r="BU51" i="29"/>
  <c r="BV51" i="29" s="1"/>
  <c r="BT10" i="33"/>
  <c r="BT44" i="30"/>
  <c r="BR44" i="30" s="1"/>
  <c r="BS44" i="30" s="1"/>
  <c r="BK23" i="30"/>
  <c r="BK12" i="30"/>
  <c r="BT88" i="29"/>
  <c r="BQ88" i="29"/>
  <c r="BR88" i="29" s="1"/>
  <c r="BQ61" i="29"/>
  <c r="BR61" i="29" s="1"/>
  <c r="BQ52" i="29"/>
  <c r="BR52" i="29" s="1"/>
  <c r="BQ11" i="29"/>
  <c r="BR11" i="29" s="1"/>
  <c r="BQ44" i="29"/>
  <c r="BR44" i="29" s="1"/>
  <c r="BQ86" i="29"/>
  <c r="BR86" i="29" s="1"/>
  <c r="BT7" i="29"/>
  <c r="BQ7" i="29"/>
  <c r="BR7" i="29" s="1"/>
  <c r="BQ14" i="29"/>
  <c r="BR14" i="29" s="1"/>
  <c r="BT12" i="33"/>
  <c r="BT11" i="33"/>
  <c r="BQ11" i="33"/>
  <c r="BR11" i="33" s="1"/>
  <c r="BT7" i="33"/>
  <c r="BQ7" i="33"/>
  <c r="BR7" i="33" s="1"/>
  <c r="BT9" i="33"/>
  <c r="BQ9" i="33"/>
  <c r="BR9" i="33" s="1"/>
  <c r="BT13" i="33"/>
  <c r="BR13" i="33"/>
  <c r="BQ14" i="33"/>
  <c r="BR14" i="33" s="1"/>
  <c r="BT14" i="33"/>
  <c r="BT16" i="33"/>
  <c r="BQ16" i="33"/>
  <c r="BR16" i="33" s="1"/>
  <c r="BV45" i="27"/>
  <c r="BS45" i="27"/>
  <c r="BJ70" i="29"/>
  <c r="BK31" i="30"/>
  <c r="BS10" i="32"/>
  <c r="BT10" i="32" s="1"/>
  <c r="BV8" i="32"/>
  <c r="BS8" i="32"/>
  <c r="BQ7" i="32"/>
  <c r="BR7" i="32" s="1"/>
  <c r="BT7" i="32"/>
  <c r="BV44" i="27"/>
  <c r="BS44" i="27"/>
  <c r="BK44" i="30"/>
  <c r="BK16" i="30"/>
  <c r="BW35" i="30"/>
  <c r="BT35" i="30"/>
  <c r="BR35" i="30" s="1"/>
  <c r="BU53" i="29"/>
  <c r="BV53" i="29" s="1"/>
  <c r="BU36" i="30"/>
  <c r="BR36" i="30"/>
  <c r="BS36" i="30" s="1"/>
  <c r="BU34" i="30"/>
  <c r="BR34" i="30"/>
  <c r="BS34" i="30" s="1"/>
  <c r="BU55" i="29"/>
  <c r="BV55" i="29" s="1"/>
  <c r="BW28" i="30"/>
  <c r="BT28" i="30"/>
  <c r="BY44" i="30"/>
  <c r="BK25" i="30"/>
  <c r="BW39" i="30"/>
  <c r="BU39" i="30"/>
  <c r="BT23" i="30"/>
  <c r="BU13" i="30"/>
  <c r="BW11" i="30"/>
  <c r="BY31" i="30"/>
  <c r="BR15" i="30"/>
  <c r="BS15" i="30" s="1"/>
  <c r="BT31" i="30"/>
  <c r="BK41" i="30"/>
  <c r="BK27" i="30"/>
  <c r="BW25" i="30"/>
  <c r="BT21" i="30"/>
  <c r="BR21" i="30" s="1"/>
  <c r="BS21" i="30" s="1"/>
  <c r="BT33" i="30"/>
  <c r="BW33" i="30"/>
  <c r="BU11" i="30"/>
  <c r="BU40" i="30"/>
  <c r="BT41" i="30"/>
  <c r="BW41" i="30"/>
  <c r="BU8" i="30"/>
  <c r="BW27" i="30"/>
  <c r="BK21" i="30"/>
  <c r="BW13" i="30"/>
  <c r="BY14" i="30"/>
  <c r="BV14" i="30"/>
  <c r="BR21" i="29"/>
  <c r="BT21" i="29"/>
  <c r="BR22" i="29"/>
  <c r="BT22" i="29"/>
  <c r="BS13" i="29"/>
  <c r="BJ51" i="29"/>
  <c r="BX92" i="29"/>
  <c r="BR46" i="30"/>
  <c r="BS46" i="30" s="1"/>
  <c r="BU46" i="30"/>
  <c r="BR32" i="30"/>
  <c r="BS32" i="30" s="1"/>
  <c r="BU32" i="30"/>
  <c r="BU18" i="30"/>
  <c r="BS18" i="30"/>
  <c r="BR20" i="30"/>
  <c r="BS20" i="30" s="1"/>
  <c r="BU20" i="30"/>
  <c r="BT12" i="30"/>
  <c r="BW12" i="30"/>
  <c r="BT38" i="30"/>
  <c r="BR38" i="30" s="1"/>
  <c r="BW38" i="30"/>
  <c r="BU25" i="30"/>
  <c r="BR25" i="30"/>
  <c r="BS25" i="30" s="1"/>
  <c r="BR45" i="30"/>
  <c r="BS45" i="30" s="1"/>
  <c r="BU45" i="30"/>
  <c r="BU27" i="30"/>
  <c r="BR27" i="30"/>
  <c r="BS27" i="30" s="1"/>
  <c r="BR30" i="30"/>
  <c r="BS30" i="30" s="1"/>
  <c r="BU30" i="30"/>
  <c r="BR43" i="30"/>
  <c r="BS43" i="30" s="1"/>
  <c r="BU43" i="30"/>
  <c r="BT51" i="30"/>
  <c r="BW51" i="30"/>
  <c r="BR42" i="30"/>
  <c r="BS42" i="30" s="1"/>
  <c r="BU42" i="30"/>
  <c r="BV16" i="30"/>
  <c r="BY16" i="30"/>
  <c r="BK51" i="30"/>
  <c r="BR26" i="30"/>
  <c r="BS26" i="30" s="1"/>
  <c r="BU26" i="30"/>
  <c r="BR24" i="30"/>
  <c r="BS24" i="30" s="1"/>
  <c r="BU24" i="30"/>
  <c r="BR22" i="30"/>
  <c r="BS22" i="30" s="1"/>
  <c r="BU22" i="30"/>
  <c r="BR52" i="30"/>
  <c r="BS52" i="30" s="1"/>
  <c r="BU52" i="30"/>
  <c r="BT61" i="29"/>
  <c r="BT11" i="29"/>
  <c r="BT14" i="29"/>
  <c r="BT44" i="29"/>
  <c r="BU57" i="29"/>
  <c r="BS57" i="29" s="1"/>
  <c r="BQ57" i="29" s="1"/>
  <c r="BJ10" i="29"/>
  <c r="BJ8" i="29"/>
  <c r="BX89" i="29"/>
  <c r="BS90" i="29"/>
  <c r="BT52" i="29"/>
  <c r="BX42" i="29"/>
  <c r="BT86" i="29"/>
  <c r="BX51" i="29"/>
  <c r="BV42" i="29"/>
  <c r="BV61" i="29"/>
  <c r="BX94" i="29"/>
  <c r="BS19" i="29"/>
  <c r="BQ19" i="29" s="1"/>
  <c r="BV19" i="29"/>
  <c r="BS95" i="29"/>
  <c r="BQ95" i="29" s="1"/>
  <c r="BV95" i="29"/>
  <c r="BR17" i="29"/>
  <c r="BT17" i="29"/>
  <c r="BR24" i="29"/>
  <c r="BT24" i="29"/>
  <c r="BV71" i="29"/>
  <c r="BS71" i="29"/>
  <c r="BQ71" i="29" s="1"/>
  <c r="BR77" i="29"/>
  <c r="BT77" i="29"/>
  <c r="BR23" i="29"/>
  <c r="BT23" i="29"/>
  <c r="BT42" i="29"/>
  <c r="BR42" i="29"/>
  <c r="BT70" i="29"/>
  <c r="BR70" i="29"/>
  <c r="BT66" i="29"/>
  <c r="BR66" i="29"/>
  <c r="BR49" i="29"/>
  <c r="BT49" i="29"/>
  <c r="BT50" i="29"/>
  <c r="BR50" i="29"/>
  <c r="BT46" i="29"/>
  <c r="BR46" i="29"/>
  <c r="BT63" i="29"/>
  <c r="BR63" i="29"/>
  <c r="BR83" i="29"/>
  <c r="BT83" i="29"/>
  <c r="BS12" i="29"/>
  <c r="BQ12" i="29" s="1"/>
  <c r="BV12" i="29"/>
  <c r="BT64" i="29"/>
  <c r="BR64" i="29"/>
  <c r="BR48" i="29"/>
  <c r="BT48" i="29"/>
  <c r="BV8" i="29"/>
  <c r="BS8" i="29"/>
  <c r="BQ8" i="29" s="1"/>
  <c r="BR20" i="29"/>
  <c r="BT20" i="29"/>
  <c r="BR47" i="29"/>
  <c r="BT47" i="29"/>
  <c r="BU60" i="29"/>
  <c r="BX60" i="29"/>
  <c r="BS74" i="29"/>
  <c r="BQ74" i="29" s="1"/>
  <c r="BV74" i="29"/>
  <c r="BU62" i="29"/>
  <c r="BX62" i="29"/>
  <c r="BV91" i="29"/>
  <c r="BS91" i="29"/>
  <c r="BQ91" i="29" s="1"/>
  <c r="BR18" i="29"/>
  <c r="BT18" i="29"/>
  <c r="BT45" i="29"/>
  <c r="BR45" i="29"/>
  <c r="BS93" i="29"/>
  <c r="BQ93" i="29" s="1"/>
  <c r="BV93" i="29"/>
  <c r="BS80" i="29"/>
  <c r="BQ80" i="29" s="1"/>
  <c r="BV80" i="29"/>
  <c r="BR84" i="29"/>
  <c r="BT84" i="29"/>
  <c r="BR56" i="29"/>
  <c r="BT56" i="29"/>
  <c r="BR54" i="29"/>
  <c r="BT54" i="29"/>
  <c r="BR16" i="29"/>
  <c r="BT16" i="29"/>
  <c r="BR81" i="29"/>
  <c r="BT81" i="29"/>
  <c r="BR15" i="29"/>
  <c r="BT15" i="29"/>
  <c r="BR78" i="29"/>
  <c r="BT78" i="29"/>
  <c r="BT75" i="29"/>
  <c r="BR75" i="29"/>
  <c r="BV43" i="29"/>
  <c r="BS43" i="29"/>
  <c r="BQ43" i="29" s="1"/>
  <c r="BR73" i="29"/>
  <c r="BT73" i="29"/>
  <c r="BT87" i="29"/>
  <c r="BR87" i="29"/>
  <c r="BW37" i="30" l="1"/>
  <c r="BQ17" i="32"/>
  <c r="BR17" i="32" s="1"/>
  <c r="BU44" i="30"/>
  <c r="BV10" i="29"/>
  <c r="BS92" i="29"/>
  <c r="BT92" i="29" s="1"/>
  <c r="BQ9" i="32"/>
  <c r="BR9" i="32" s="1"/>
  <c r="BS51" i="29"/>
  <c r="BU21" i="30"/>
  <c r="BU23" i="30"/>
  <c r="BR23" i="30"/>
  <c r="BS23" i="30" s="1"/>
  <c r="BR31" i="30"/>
  <c r="BS31" i="30" s="1"/>
  <c r="BT13" i="29"/>
  <c r="BQ13" i="29"/>
  <c r="BR13" i="29" s="1"/>
  <c r="BQ90" i="29"/>
  <c r="BR90" i="29" s="1"/>
  <c r="BT45" i="27"/>
  <c r="BQ45" i="27"/>
  <c r="BR45" i="27" s="1"/>
  <c r="BQ10" i="32"/>
  <c r="BR10" i="32" s="1"/>
  <c r="BS55" i="29"/>
  <c r="BS53" i="29"/>
  <c r="BT8" i="32"/>
  <c r="BQ8" i="32"/>
  <c r="BR8" i="32" s="1"/>
  <c r="BT44" i="27"/>
  <c r="BQ44" i="27"/>
  <c r="BR44" i="27" s="1"/>
  <c r="BU35" i="30"/>
  <c r="BS35" i="30"/>
  <c r="BR28" i="30"/>
  <c r="BS28" i="30" s="1"/>
  <c r="BU28" i="30"/>
  <c r="BU31" i="30"/>
  <c r="BU33" i="30"/>
  <c r="BR33" i="30"/>
  <c r="BS33" i="30" s="1"/>
  <c r="BU41" i="30"/>
  <c r="BR41" i="30"/>
  <c r="BS41" i="30" s="1"/>
  <c r="BT14" i="30"/>
  <c r="BW14" i="30"/>
  <c r="BT16" i="30"/>
  <c r="BW16" i="30"/>
  <c r="BU37" i="30"/>
  <c r="BR37" i="30"/>
  <c r="BS37" i="30" s="1"/>
  <c r="BU38" i="30"/>
  <c r="BS38" i="30"/>
  <c r="BR51" i="30"/>
  <c r="BS51" i="30" s="1"/>
  <c r="BU51" i="30"/>
  <c r="BU12" i="30"/>
  <c r="BR12" i="30"/>
  <c r="BS12" i="30" s="1"/>
  <c r="BV57" i="29"/>
  <c r="BT90" i="29"/>
  <c r="BV89" i="29"/>
  <c r="BS89" i="29"/>
  <c r="BQ89" i="29" s="1"/>
  <c r="BS94" i="29"/>
  <c r="BQ94" i="29" s="1"/>
  <c r="BV94" i="29"/>
  <c r="BR19" i="29"/>
  <c r="BT19" i="29"/>
  <c r="BR93" i="29"/>
  <c r="BT93" i="29"/>
  <c r="BT43" i="29"/>
  <c r="BR43" i="29"/>
  <c r="BR91" i="29"/>
  <c r="BT91" i="29"/>
  <c r="BR8" i="29"/>
  <c r="BT8" i="29"/>
  <c r="BS62" i="29"/>
  <c r="BQ62" i="29" s="1"/>
  <c r="BV62" i="29"/>
  <c r="BR12" i="29"/>
  <c r="BT12" i="29"/>
  <c r="BR57" i="29"/>
  <c r="BT57" i="29"/>
  <c r="BS60" i="29"/>
  <c r="BQ60" i="29" s="1"/>
  <c r="BV60" i="29"/>
  <c r="BT71" i="29"/>
  <c r="BR71" i="29"/>
  <c r="BT80" i="29"/>
  <c r="BR80" i="29"/>
  <c r="BR74" i="29"/>
  <c r="BT74" i="29"/>
  <c r="BR10" i="29"/>
  <c r="BT10" i="29"/>
  <c r="BT95" i="29"/>
  <c r="BR95" i="29"/>
  <c r="BQ92" i="29" l="1"/>
  <c r="BR92" i="29" s="1"/>
  <c r="BQ51" i="29"/>
  <c r="BR51" i="29" s="1"/>
  <c r="BT51" i="29"/>
  <c r="BQ55" i="29"/>
  <c r="BR55" i="29" s="1"/>
  <c r="BQ53" i="29"/>
  <c r="BR53" i="29" s="1"/>
  <c r="BT53" i="29"/>
  <c r="BT55" i="29"/>
  <c r="BU14" i="30"/>
  <c r="BR14" i="30"/>
  <c r="BS14" i="30" s="1"/>
  <c r="BR16" i="30"/>
  <c r="BS16" i="30" s="1"/>
  <c r="BU16" i="30"/>
  <c r="BT89" i="29"/>
  <c r="BR89" i="29"/>
  <c r="BT94" i="29"/>
  <c r="BR94" i="29"/>
  <c r="BR62" i="29"/>
  <c r="BT62" i="29"/>
  <c r="BR60" i="29"/>
  <c r="BT60" i="29"/>
  <c r="E1" i="27" l="1"/>
  <c r="F1" i="27"/>
  <c r="G1" i="27"/>
  <c r="H1" i="27"/>
  <c r="I1" i="27"/>
  <c r="J1" i="27"/>
  <c r="K1" i="27"/>
  <c r="L1" i="27"/>
  <c r="M1" i="27"/>
  <c r="N1" i="27"/>
  <c r="O1" i="27"/>
  <c r="P1" i="27"/>
  <c r="Q1" i="27"/>
  <c r="R1" i="27"/>
  <c r="S1" i="27"/>
  <c r="T1" i="27"/>
  <c r="U1" i="27"/>
  <c r="V1" i="27"/>
  <c r="W1" i="27"/>
  <c r="X1" i="27"/>
  <c r="Y1" i="27"/>
  <c r="Z1" i="27"/>
  <c r="AA1" i="27"/>
  <c r="AB1" i="27"/>
  <c r="AC1" i="27"/>
  <c r="AD1" i="27"/>
  <c r="AE1" i="27"/>
  <c r="AF1" i="27"/>
  <c r="AG1" i="27"/>
  <c r="AH1" i="27"/>
  <c r="AI1" i="27"/>
  <c r="AJ1" i="27"/>
  <c r="AK1" i="27"/>
  <c r="AL1" i="27"/>
  <c r="AM1" i="27"/>
  <c r="AN1" i="27"/>
  <c r="BI34" i="27"/>
  <c r="BJ34" i="27"/>
  <c r="BI20" i="27"/>
  <c r="BJ20" i="27"/>
  <c r="BI21" i="27"/>
  <c r="BJ21" i="27"/>
  <c r="BI7" i="27"/>
  <c r="BJ7" i="27"/>
  <c r="BR7" i="27"/>
  <c r="BT7" i="27"/>
  <c r="BW7" i="27"/>
  <c r="BU7" i="27" s="1"/>
  <c r="BV7" i="27" s="1"/>
  <c r="BI8" i="27"/>
  <c r="BJ8" i="27"/>
  <c r="BR8" i="27"/>
  <c r="BT8" i="27"/>
  <c r="BW8" i="27"/>
  <c r="BU8" i="27" s="1"/>
  <c r="BI30" i="27"/>
  <c r="BJ30" i="27"/>
  <c r="BI9" i="27"/>
  <c r="BR9" i="27"/>
  <c r="BT9" i="27"/>
  <c r="BW9" i="27"/>
  <c r="BX9" i="27" s="1"/>
  <c r="BI22" i="27"/>
  <c r="BJ22" i="27"/>
  <c r="BI23" i="27"/>
  <c r="BJ23" i="27"/>
  <c r="BI24" i="27"/>
  <c r="BJ24" i="27"/>
  <c r="BI13" i="27"/>
  <c r="BJ13" i="27"/>
  <c r="BW13" i="27"/>
  <c r="BX13" i="27" s="1"/>
  <c r="BI14" i="27"/>
  <c r="BJ14" i="27"/>
  <c r="BW14" i="27"/>
  <c r="BI15" i="27"/>
  <c r="BI25" i="27"/>
  <c r="BJ25" i="27"/>
  <c r="BJ16" i="27"/>
  <c r="BI32" i="27"/>
  <c r="BJ32" i="27"/>
  <c r="BI29" i="27"/>
  <c r="BJ29" i="27"/>
  <c r="BJ26" i="27"/>
  <c r="BI28" i="27"/>
  <c r="BI38" i="27"/>
  <c r="BJ38" i="27"/>
  <c r="BI39" i="27"/>
  <c r="BJ39" i="27"/>
  <c r="BI40" i="27"/>
  <c r="BJ40" i="27"/>
  <c r="BI42" i="27"/>
  <c r="BJ42" i="27"/>
  <c r="BI43" i="27"/>
  <c r="BJ43" i="27"/>
  <c r="D28" i="27" l="1"/>
  <c r="AO15" i="27"/>
  <c r="AO28" i="27"/>
  <c r="BX14" i="27"/>
  <c r="BU14" i="27"/>
  <c r="BJ28" i="27"/>
  <c r="BJ15" i="27"/>
  <c r="BJ9" i="27"/>
  <c r="BU13" i="27"/>
  <c r="BV13" i="27" s="1"/>
  <c r="BU9" i="27"/>
  <c r="BV9" i="27" s="1"/>
  <c r="BX8" i="27"/>
  <c r="BX7" i="27"/>
  <c r="BI31" i="27" l="1"/>
  <c r="BW31" i="27"/>
  <c r="BH31" i="27"/>
  <c r="D31" i="27" s="1"/>
  <c r="BH10" i="27"/>
  <c r="BI10" i="27"/>
  <c r="BW10" i="27"/>
  <c r="BX10" i="27" s="1"/>
  <c r="BS13" i="27"/>
  <c r="BV14" i="27"/>
  <c r="BS14" i="27"/>
  <c r="BU31" i="27" l="1"/>
  <c r="BX31" i="27"/>
  <c r="AO31" i="27"/>
  <c r="D10" i="27"/>
  <c r="BJ31" i="27"/>
  <c r="BJ10" i="27"/>
  <c r="AO10" i="27"/>
  <c r="BU10" i="27"/>
  <c r="BV10" i="27" s="1"/>
  <c r="BQ13" i="27"/>
  <c r="BR13" i="27" s="1"/>
  <c r="BT13" i="27"/>
  <c r="BT14" i="27"/>
  <c r="BQ14" i="27"/>
  <c r="BR14" i="27" s="1"/>
  <c r="BS31" i="27" l="1"/>
  <c r="BV31" i="27"/>
  <c r="D16" i="27"/>
  <c r="BI16" i="27"/>
  <c r="BS10" i="27"/>
  <c r="BQ10" i="27" s="1"/>
  <c r="BR10" i="27" s="1"/>
  <c r="BT31" i="27" l="1"/>
  <c r="BQ31" i="27"/>
  <c r="BR31" i="27" s="1"/>
  <c r="BT10" i="27"/>
  <c r="AO7" i="21"/>
  <c r="BW15" i="25"/>
  <c r="BJ15" i="25"/>
  <c r="BI15" i="25"/>
  <c r="BW14" i="25"/>
  <c r="BX14" i="25" s="1"/>
  <c r="BJ14" i="25"/>
  <c r="BI14" i="25"/>
  <c r="BW16" i="25"/>
  <c r="BI16" i="25"/>
  <c r="BH7" i="25"/>
  <c r="D7" i="25" s="1"/>
  <c r="BW10" i="25"/>
  <c r="BU10" i="25" s="1"/>
  <c r="BW9" i="25"/>
  <c r="BJ9" i="25"/>
  <c r="BI9" i="25"/>
  <c r="BW8" i="25"/>
  <c r="BX8" i="25" s="1"/>
  <c r="BJ8" i="25"/>
  <c r="BI8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R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BW23" i="22"/>
  <c r="BJ23" i="22"/>
  <c r="BI23" i="22"/>
  <c r="BW30" i="22"/>
  <c r="BJ30" i="22"/>
  <c r="BI30" i="22"/>
  <c r="BW29" i="22"/>
  <c r="BX29" i="22" s="1"/>
  <c r="BJ29" i="22"/>
  <c r="BI29" i="22"/>
  <c r="BW28" i="22"/>
  <c r="BX28" i="22" s="1"/>
  <c r="BJ28" i="22"/>
  <c r="BI28" i="22"/>
  <c r="BW13" i="22"/>
  <c r="BX13" i="22" s="1"/>
  <c r="BJ13" i="22"/>
  <c r="BI13" i="22"/>
  <c r="BW21" i="22"/>
  <c r="BX21" i="22" s="1"/>
  <c r="BI21" i="22"/>
  <c r="BW26" i="22"/>
  <c r="BX26" i="22" s="1"/>
  <c r="BJ26" i="22"/>
  <c r="BI26" i="22"/>
  <c r="BW9" i="22"/>
  <c r="BX9" i="22" s="1"/>
  <c r="BJ9" i="22"/>
  <c r="BI9" i="22"/>
  <c r="BW20" i="22"/>
  <c r="BX20" i="22" s="1"/>
  <c r="BI20" i="22"/>
  <c r="BW7" i="22"/>
  <c r="BX7" i="22" s="1"/>
  <c r="BJ7" i="22"/>
  <c r="BI7" i="22"/>
  <c r="BW22" i="22"/>
  <c r="BW17" i="22"/>
  <c r="BX17" i="22" s="1"/>
  <c r="BJ17" i="22"/>
  <c r="BI17" i="22"/>
  <c r="BW16" i="22"/>
  <c r="BX16" i="22" s="1"/>
  <c r="BJ16" i="22"/>
  <c r="BI16" i="22"/>
  <c r="BW15" i="22"/>
  <c r="BX15" i="22" s="1"/>
  <c r="BW10" i="22"/>
  <c r="BU10" i="22" s="1"/>
  <c r="BV10" i="22" s="1"/>
  <c r="BJ10" i="22"/>
  <c r="BI10" i="22"/>
  <c r="BW12" i="22"/>
  <c r="BU12" i="22" s="1"/>
  <c r="BJ12" i="22"/>
  <c r="BI12" i="22"/>
  <c r="BW11" i="22"/>
  <c r="BX11" i="22" s="1"/>
  <c r="BJ11" i="22"/>
  <c r="BI11" i="22"/>
  <c r="BW27" i="22"/>
  <c r="BX27" i="22" s="1"/>
  <c r="BJ27" i="22"/>
  <c r="BI27" i="22"/>
  <c r="BW25" i="22"/>
  <c r="BU25" i="22" s="1"/>
  <c r="BS25" i="22" s="1"/>
  <c r="BQ25" i="22" s="1"/>
  <c r="BW24" i="22"/>
  <c r="BX24" i="22" s="1"/>
  <c r="P1" i="22"/>
  <c r="O1" i="22"/>
  <c r="N1" i="22"/>
  <c r="M1" i="22"/>
  <c r="L1" i="22"/>
  <c r="K1" i="22"/>
  <c r="J1" i="22"/>
  <c r="I1" i="22"/>
  <c r="H1" i="22"/>
  <c r="G1" i="22"/>
  <c r="F1" i="22"/>
  <c r="E1" i="22"/>
  <c r="BW17" i="21"/>
  <c r="BU17" i="21" s="1"/>
  <c r="BJ17" i="21"/>
  <c r="BI17" i="21"/>
  <c r="BW16" i="21"/>
  <c r="BX16" i="21" s="1"/>
  <c r="BJ16" i="21"/>
  <c r="BI16" i="21"/>
  <c r="BW15" i="21"/>
  <c r="BJ15" i="21"/>
  <c r="BI15" i="21"/>
  <c r="BW14" i="21"/>
  <c r="BX14" i="21" s="1"/>
  <c r="BJ14" i="21"/>
  <c r="BI14" i="21"/>
  <c r="BW23" i="21"/>
  <c r="BX23" i="21" s="1"/>
  <c r="BJ23" i="21"/>
  <c r="BI23" i="21"/>
  <c r="BW10" i="21"/>
  <c r="BX10" i="21" s="1"/>
  <c r="BJ10" i="21"/>
  <c r="BI10" i="21"/>
  <c r="BW13" i="21"/>
  <c r="BU13" i="21" s="1"/>
  <c r="BJ13" i="21"/>
  <c r="BI13" i="21"/>
  <c r="BW12" i="21"/>
  <c r="BJ12" i="21"/>
  <c r="BI12" i="21"/>
  <c r="BW25" i="21"/>
  <c r="BJ25" i="21"/>
  <c r="BI25" i="21"/>
  <c r="BW24" i="21"/>
  <c r="BX24" i="21" s="1"/>
  <c r="BJ24" i="21"/>
  <c r="BI24" i="21"/>
  <c r="BW11" i="21"/>
  <c r="BJ11" i="21"/>
  <c r="BI11" i="21"/>
  <c r="BV8" i="21"/>
  <c r="BT8" i="21"/>
  <c r="BR8" i="21"/>
  <c r="BG8" i="21"/>
  <c r="BI8" i="21" s="1"/>
  <c r="BW7" i="21"/>
  <c r="BU7" i="21" s="1"/>
  <c r="BJ7" i="21"/>
  <c r="BI7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BW8" i="20"/>
  <c r="BU8" i="20" s="1"/>
  <c r="BJ8" i="20"/>
  <c r="BI8" i="20"/>
  <c r="BW7" i="20"/>
  <c r="BU7" i="20" s="1"/>
  <c r="BV7" i="20" s="1"/>
  <c r="BJ7" i="20"/>
  <c r="BI7" i="20"/>
  <c r="BW9" i="20"/>
  <c r="BU9" i="20" s="1"/>
  <c r="BV9" i="20" s="1"/>
  <c r="BJ9" i="20"/>
  <c r="BI9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BW26" i="19"/>
  <c r="BU26" i="19" s="1"/>
  <c r="BV26" i="19" s="1"/>
  <c r="BJ26" i="19"/>
  <c r="BI26" i="19"/>
  <c r="BW25" i="19"/>
  <c r="BJ25" i="19"/>
  <c r="BI25" i="19"/>
  <c r="BW24" i="19"/>
  <c r="BU24" i="19" s="1"/>
  <c r="BV24" i="19" s="1"/>
  <c r="BJ24" i="19"/>
  <c r="BI24" i="19"/>
  <c r="BW14" i="19"/>
  <c r="BJ14" i="19"/>
  <c r="BI14" i="19"/>
  <c r="BW13" i="19"/>
  <c r="BU13" i="19" s="1"/>
  <c r="BJ13" i="19"/>
  <c r="BI13" i="19"/>
  <c r="BW12" i="19"/>
  <c r="BX12" i="19" s="1"/>
  <c r="BJ12" i="19"/>
  <c r="BI12" i="19"/>
  <c r="BW21" i="19"/>
  <c r="BU21" i="19" s="1"/>
  <c r="BJ21" i="19"/>
  <c r="BI21" i="19"/>
  <c r="BW20" i="19"/>
  <c r="BX20" i="19" s="1"/>
  <c r="BJ20" i="19"/>
  <c r="BI20" i="19"/>
  <c r="BW19" i="19"/>
  <c r="BU19" i="19" s="1"/>
  <c r="BJ19" i="19"/>
  <c r="BI19" i="19"/>
  <c r="BW23" i="19"/>
  <c r="BU23" i="19" s="1"/>
  <c r="BS23" i="19" s="1"/>
  <c r="BJ23" i="19"/>
  <c r="BI23" i="19"/>
  <c r="BW11" i="19"/>
  <c r="BJ11" i="19"/>
  <c r="BI11" i="19"/>
  <c r="BW10" i="19"/>
  <c r="BX10" i="19" s="1"/>
  <c r="BJ10" i="19"/>
  <c r="BI10" i="19"/>
  <c r="BW7" i="19"/>
  <c r="BU7" i="19" s="1"/>
  <c r="BJ7" i="19"/>
  <c r="BI7" i="19"/>
  <c r="BW17" i="19"/>
  <c r="BU17" i="19" s="1"/>
  <c r="BS17" i="19" s="1"/>
  <c r="BT17" i="19" s="1"/>
  <c r="BJ17" i="19"/>
  <c r="BI17" i="19"/>
  <c r="BW22" i="19"/>
  <c r="BX22" i="19" s="1"/>
  <c r="BJ22" i="19"/>
  <c r="BI22" i="19"/>
  <c r="BW18" i="19"/>
  <c r="BJ18" i="19"/>
  <c r="BI18" i="19"/>
  <c r="BW9" i="19"/>
  <c r="BJ9" i="19"/>
  <c r="BI9" i="19"/>
  <c r="BU8" i="19"/>
  <c r="BV8" i="19" s="1"/>
  <c r="BJ8" i="19"/>
  <c r="BI8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BW14" i="13"/>
  <c r="BU14" i="13" s="1"/>
  <c r="BJ14" i="13"/>
  <c r="BI14" i="13"/>
  <c r="BW35" i="13"/>
  <c r="BX35" i="13" s="1"/>
  <c r="BJ35" i="13"/>
  <c r="BI35" i="13"/>
  <c r="BW34" i="13"/>
  <c r="BJ34" i="13"/>
  <c r="BI34" i="13"/>
  <c r="BW33" i="13"/>
  <c r="BU33" i="13" s="1"/>
  <c r="BJ33" i="13"/>
  <c r="BI33" i="13"/>
  <c r="BW32" i="13"/>
  <c r="BU32" i="13" s="1"/>
  <c r="BS32" i="13" s="1"/>
  <c r="BJ32" i="13"/>
  <c r="BI32" i="13"/>
  <c r="BW30" i="13"/>
  <c r="BU30" i="13" s="1"/>
  <c r="BS30" i="13" s="1"/>
  <c r="BJ30" i="13"/>
  <c r="BI30" i="13"/>
  <c r="BW29" i="13"/>
  <c r="BU29" i="13" s="1"/>
  <c r="BJ29" i="13"/>
  <c r="BI29" i="13"/>
  <c r="BW28" i="13"/>
  <c r="BJ28" i="13"/>
  <c r="BI28" i="13"/>
  <c r="BW13" i="13"/>
  <c r="BJ13" i="13"/>
  <c r="BI13" i="13"/>
  <c r="BW12" i="13"/>
  <c r="BX12" i="13" s="1"/>
  <c r="BJ12" i="13"/>
  <c r="BI12" i="13"/>
  <c r="BW11" i="13"/>
  <c r="BU11" i="13" s="1"/>
  <c r="BJ11" i="13"/>
  <c r="BI11" i="13"/>
  <c r="BW10" i="13"/>
  <c r="BU10" i="13" s="1"/>
  <c r="BJ10" i="13"/>
  <c r="BI10" i="13"/>
  <c r="BW9" i="13"/>
  <c r="BU9" i="13" s="1"/>
  <c r="BS9" i="13" s="1"/>
  <c r="BQ9" i="13" s="1"/>
  <c r="BJ9" i="13"/>
  <c r="BI9" i="13"/>
  <c r="BW8" i="13"/>
  <c r="BU8" i="13" s="1"/>
  <c r="BJ8" i="13"/>
  <c r="BI8" i="13"/>
  <c r="BW22" i="13"/>
  <c r="BU22" i="13" s="1"/>
  <c r="BH22" i="13"/>
  <c r="BW26" i="13"/>
  <c r="BJ26" i="13"/>
  <c r="BI26" i="13"/>
  <c r="BW21" i="13"/>
  <c r="BJ21" i="13"/>
  <c r="BI21" i="13"/>
  <c r="BW20" i="13"/>
  <c r="BU20" i="13" s="1"/>
  <c r="BJ20" i="13"/>
  <c r="BI20" i="13"/>
  <c r="BW7" i="13"/>
  <c r="BX7" i="13" s="1"/>
  <c r="BJ7" i="13"/>
  <c r="BI7" i="13"/>
  <c r="BW16" i="13"/>
  <c r="BJ16" i="13"/>
  <c r="BI16" i="13"/>
  <c r="BW15" i="13"/>
  <c r="BX15" i="13" s="1"/>
  <c r="BJ15" i="13"/>
  <c r="BI15" i="13"/>
  <c r="BW25" i="13"/>
  <c r="BJ25" i="13"/>
  <c r="BI25" i="13"/>
  <c r="BW24" i="13"/>
  <c r="BU24" i="13" s="1"/>
  <c r="BV24" i="13" s="1"/>
  <c r="BJ24" i="13"/>
  <c r="BI24" i="13"/>
  <c r="BW37" i="13"/>
  <c r="BX37" i="13" s="1"/>
  <c r="BJ37" i="13"/>
  <c r="BI37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BY22" i="13" l="1"/>
  <c r="BZ22" i="13"/>
  <c r="CA22" i="13"/>
  <c r="AO22" i="13"/>
  <c r="D22" i="13"/>
  <c r="BJ16" i="25"/>
  <c r="AO16" i="25"/>
  <c r="BJ7" i="25"/>
  <c r="AO7" i="25"/>
  <c r="BX16" i="25"/>
  <c r="BU16" i="25"/>
  <c r="BS16" i="25" s="1"/>
  <c r="BT16" i="25" s="1"/>
  <c r="BU22" i="22"/>
  <c r="BS22" i="22" s="1"/>
  <c r="BX11" i="19"/>
  <c r="BU11" i="19"/>
  <c r="BV11" i="19" s="1"/>
  <c r="BQ32" i="13"/>
  <c r="BR32" i="13" s="1"/>
  <c r="BQ30" i="13"/>
  <c r="BR30" i="13" s="1"/>
  <c r="BJ22" i="13"/>
  <c r="BX14" i="19"/>
  <c r="BU14" i="19"/>
  <c r="BV14" i="19" s="1"/>
  <c r="BU23" i="21"/>
  <c r="BV23" i="21" s="1"/>
  <c r="BU12" i="13"/>
  <c r="BS12" i="13" s="1"/>
  <c r="BX21" i="19"/>
  <c r="BX19" i="19"/>
  <c r="BX9" i="19"/>
  <c r="BU9" i="19"/>
  <c r="BX18" i="19"/>
  <c r="BU18" i="19"/>
  <c r="BX13" i="19"/>
  <c r="BX26" i="19"/>
  <c r="BU22" i="19"/>
  <c r="BV22" i="19" s="1"/>
  <c r="BR25" i="22"/>
  <c r="BU26" i="22"/>
  <c r="BV26" i="22" s="1"/>
  <c r="BU17" i="22"/>
  <c r="BV17" i="22" s="1"/>
  <c r="BU15" i="22"/>
  <c r="BV15" i="22" s="1"/>
  <c r="BU24" i="22"/>
  <c r="BS24" i="22" s="1"/>
  <c r="BQ24" i="22" s="1"/>
  <c r="BR24" i="22" s="1"/>
  <c r="BX10" i="22"/>
  <c r="BU20" i="22"/>
  <c r="BV20" i="22" s="1"/>
  <c r="BU9" i="22"/>
  <c r="BS9" i="22" s="1"/>
  <c r="BQ9" i="22" s="1"/>
  <c r="BU29" i="22"/>
  <c r="BS29" i="22" s="1"/>
  <c r="BU11" i="22"/>
  <c r="BS11" i="22" s="1"/>
  <c r="BQ11" i="22" s="1"/>
  <c r="BR11" i="22" s="1"/>
  <c r="BV25" i="22"/>
  <c r="BU16" i="22"/>
  <c r="BV16" i="22" s="1"/>
  <c r="BU7" i="22"/>
  <c r="BS7" i="22" s="1"/>
  <c r="BU28" i="22"/>
  <c r="BS10" i="22"/>
  <c r="BT10" i="22" s="1"/>
  <c r="BV12" i="22"/>
  <c r="BS12" i="22"/>
  <c r="BQ12" i="22" s="1"/>
  <c r="BR12" i="22" s="1"/>
  <c r="BX12" i="22"/>
  <c r="BX22" i="22"/>
  <c r="BU16" i="21"/>
  <c r="BV16" i="21" s="1"/>
  <c r="BX7" i="21"/>
  <c r="BU24" i="21"/>
  <c r="BS24" i="21" s="1"/>
  <c r="BH8" i="21"/>
  <c r="D8" i="21" s="1"/>
  <c r="BX13" i="21"/>
  <c r="BW8" i="21"/>
  <c r="BX8" i="21" s="1"/>
  <c r="BV7" i="21"/>
  <c r="BS7" i="21"/>
  <c r="BS13" i="21"/>
  <c r="BQ13" i="21" s="1"/>
  <c r="BV13" i="21"/>
  <c r="BU10" i="21"/>
  <c r="BV10" i="21" s="1"/>
  <c r="BU14" i="21"/>
  <c r="BX17" i="21"/>
  <c r="BX10" i="25"/>
  <c r="BU8" i="25"/>
  <c r="BS8" i="25" s="1"/>
  <c r="BU14" i="25"/>
  <c r="BV10" i="25"/>
  <c r="BS10" i="25"/>
  <c r="BS9" i="20"/>
  <c r="BT9" i="20" s="1"/>
  <c r="BX8" i="20"/>
  <c r="BX9" i="20"/>
  <c r="BX7" i="20"/>
  <c r="BV7" i="19"/>
  <c r="BS7" i="19"/>
  <c r="BT7" i="19" s="1"/>
  <c r="BV23" i="19"/>
  <c r="BV19" i="19"/>
  <c r="BS19" i="19"/>
  <c r="BX7" i="19"/>
  <c r="BV17" i="19"/>
  <c r="BX23" i="19"/>
  <c r="BX24" i="19"/>
  <c r="BS26" i="19"/>
  <c r="BT26" i="19" s="1"/>
  <c r="BX17" i="19"/>
  <c r="BU12" i="19"/>
  <c r="BV12" i="19" s="1"/>
  <c r="BX9" i="25"/>
  <c r="BU9" i="25"/>
  <c r="BW7" i="25"/>
  <c r="BU7" i="25" s="1"/>
  <c r="BU15" i="25"/>
  <c r="BX15" i="25"/>
  <c r="BT25" i="22"/>
  <c r="BX25" i="22"/>
  <c r="BU27" i="22"/>
  <c r="BU21" i="22"/>
  <c r="BX30" i="22"/>
  <c r="BU30" i="22"/>
  <c r="BU13" i="22"/>
  <c r="BX23" i="22"/>
  <c r="BU23" i="22"/>
  <c r="BU11" i="21"/>
  <c r="BX11" i="21"/>
  <c r="BX25" i="21"/>
  <c r="BU25" i="21"/>
  <c r="BU12" i="21"/>
  <c r="BX12" i="21"/>
  <c r="BX15" i="21"/>
  <c r="BU15" i="21"/>
  <c r="BV17" i="21"/>
  <c r="BS17" i="21"/>
  <c r="BV8" i="20"/>
  <c r="BS8" i="20"/>
  <c r="BS7" i="20"/>
  <c r="BQ17" i="19"/>
  <c r="BR17" i="19" s="1"/>
  <c r="BS8" i="19"/>
  <c r="BX8" i="19"/>
  <c r="BU10" i="19"/>
  <c r="BV13" i="19"/>
  <c r="BS13" i="19"/>
  <c r="BQ13" i="19" s="1"/>
  <c r="BV21" i="19"/>
  <c r="BS21" i="19"/>
  <c r="BQ21" i="19" s="1"/>
  <c r="BU20" i="19"/>
  <c r="BX25" i="19"/>
  <c r="BU25" i="19"/>
  <c r="BS24" i="19"/>
  <c r="BX20" i="13"/>
  <c r="BV32" i="13"/>
  <c r="BX32" i="13"/>
  <c r="BT30" i="13"/>
  <c r="BU35" i="13"/>
  <c r="BV35" i="13" s="1"/>
  <c r="BS20" i="13"/>
  <c r="BV20" i="13"/>
  <c r="BV29" i="13"/>
  <c r="BS29" i="13"/>
  <c r="BU15" i="13"/>
  <c r="BV15" i="13" s="1"/>
  <c r="BX29" i="13"/>
  <c r="BX24" i="13"/>
  <c r="BX10" i="13"/>
  <c r="BV30" i="13"/>
  <c r="BX28" i="13"/>
  <c r="BU28" i="13"/>
  <c r="BV28" i="13" s="1"/>
  <c r="BX16" i="13"/>
  <c r="BU16" i="13"/>
  <c r="BX33" i="13"/>
  <c r="BS11" i="13"/>
  <c r="BT11" i="13" s="1"/>
  <c r="BV11" i="13"/>
  <c r="BX13" i="13"/>
  <c r="BU13" i="13"/>
  <c r="BX21" i="13"/>
  <c r="BU21" i="13"/>
  <c r="BX25" i="13"/>
  <c r="BU25" i="13"/>
  <c r="BX30" i="13"/>
  <c r="BU26" i="13"/>
  <c r="BX26" i="13"/>
  <c r="BX14" i="13"/>
  <c r="BV8" i="13"/>
  <c r="BS8" i="13"/>
  <c r="BX8" i="13"/>
  <c r="BV22" i="13"/>
  <c r="BS22" i="13"/>
  <c r="BU37" i="13"/>
  <c r="BS24" i="13"/>
  <c r="BU7" i="13"/>
  <c r="BX22" i="13"/>
  <c r="BS10" i="13"/>
  <c r="BV10" i="13"/>
  <c r="BV9" i="13"/>
  <c r="BT9" i="13"/>
  <c r="BR9" i="13"/>
  <c r="BX9" i="13"/>
  <c r="BX11" i="13"/>
  <c r="BS14" i="13"/>
  <c r="BV14" i="13"/>
  <c r="BX34" i="13"/>
  <c r="BU34" i="13"/>
  <c r="BT32" i="13"/>
  <c r="BV33" i="13"/>
  <c r="BS33" i="13"/>
  <c r="AO8" i="21" l="1"/>
  <c r="BV22" i="22"/>
  <c r="BQ9" i="20"/>
  <c r="BR9" i="20" s="1"/>
  <c r="BQ22" i="22"/>
  <c r="BR22" i="22" s="1"/>
  <c r="BT22" i="22"/>
  <c r="BQ29" i="13"/>
  <c r="BR29" i="13" s="1"/>
  <c r="BV12" i="13"/>
  <c r="BQ19" i="19"/>
  <c r="BR19" i="19" s="1"/>
  <c r="BT23" i="19"/>
  <c r="BQ23" i="19"/>
  <c r="BR23" i="19" s="1"/>
  <c r="BS23" i="21"/>
  <c r="BT23" i="21" s="1"/>
  <c r="BS16" i="21"/>
  <c r="BQ16" i="21" s="1"/>
  <c r="BR16" i="21" s="1"/>
  <c r="BS15" i="13"/>
  <c r="BT15" i="13" s="1"/>
  <c r="BT29" i="13"/>
  <c r="BV16" i="25"/>
  <c r="BJ8" i="21"/>
  <c r="BQ16" i="25"/>
  <c r="BR16" i="25" s="1"/>
  <c r="BT19" i="19"/>
  <c r="BS12" i="19"/>
  <c r="BS14" i="19"/>
  <c r="BQ26" i="19"/>
  <c r="BR26" i="19" s="1"/>
  <c r="BQ7" i="19"/>
  <c r="BR7" i="19" s="1"/>
  <c r="BS11" i="19"/>
  <c r="BS22" i="19"/>
  <c r="BT22" i="19" s="1"/>
  <c r="BT8" i="25"/>
  <c r="BQ8" i="25"/>
  <c r="BR8" i="25" s="1"/>
  <c r="BV9" i="22"/>
  <c r="BV29" i="22"/>
  <c r="BT24" i="22"/>
  <c r="BT11" i="22"/>
  <c r="BS26" i="22"/>
  <c r="BQ26" i="22" s="1"/>
  <c r="BR26" i="22" s="1"/>
  <c r="BS17" i="22"/>
  <c r="BQ17" i="22" s="1"/>
  <c r="BV7" i="22"/>
  <c r="BS16" i="22"/>
  <c r="BT16" i="22" s="1"/>
  <c r="BV24" i="22"/>
  <c r="BS15" i="22"/>
  <c r="BQ15" i="22" s="1"/>
  <c r="BR15" i="22" s="1"/>
  <c r="BV11" i="22"/>
  <c r="BS20" i="22"/>
  <c r="BQ20" i="22" s="1"/>
  <c r="BR20" i="22" s="1"/>
  <c r="BT12" i="22"/>
  <c r="BQ10" i="22"/>
  <c r="BR10" i="22" s="1"/>
  <c r="BV28" i="22"/>
  <c r="BS28" i="22"/>
  <c r="BV24" i="21"/>
  <c r="BR13" i="21"/>
  <c r="BT13" i="21"/>
  <c r="BS10" i="21"/>
  <c r="BQ10" i="21" s="1"/>
  <c r="BR10" i="21" s="1"/>
  <c r="BS14" i="21"/>
  <c r="BV14" i="21"/>
  <c r="BT7" i="21"/>
  <c r="BQ7" i="21"/>
  <c r="BR7" i="21" s="1"/>
  <c r="BV8" i="25"/>
  <c r="BV14" i="25"/>
  <c r="BS14" i="25"/>
  <c r="BQ10" i="25"/>
  <c r="BR10" i="25" s="1"/>
  <c r="BT10" i="25"/>
  <c r="BS18" i="19"/>
  <c r="BQ18" i="19" s="1"/>
  <c r="BV18" i="19"/>
  <c r="BS15" i="25"/>
  <c r="BV15" i="25"/>
  <c r="BX7" i="25"/>
  <c r="BS9" i="25"/>
  <c r="BQ9" i="25" s="1"/>
  <c r="BV9" i="25"/>
  <c r="BV13" i="22"/>
  <c r="BS13" i="22"/>
  <c r="BV30" i="22"/>
  <c r="BS30" i="22"/>
  <c r="BQ30" i="22" s="1"/>
  <c r="BV21" i="22"/>
  <c r="BS21" i="22"/>
  <c r="BT9" i="22"/>
  <c r="BR9" i="22"/>
  <c r="BS27" i="22"/>
  <c r="BV27" i="22"/>
  <c r="BQ29" i="22"/>
  <c r="BR29" i="22" s="1"/>
  <c r="BT29" i="22"/>
  <c r="BQ7" i="22"/>
  <c r="BR7" i="22" s="1"/>
  <c r="BT7" i="22"/>
  <c r="BV23" i="22"/>
  <c r="BS23" i="22"/>
  <c r="BT24" i="21"/>
  <c r="BQ24" i="21"/>
  <c r="BR24" i="21" s="1"/>
  <c r="BS11" i="21"/>
  <c r="BV11" i="21"/>
  <c r="BV15" i="21"/>
  <c r="BS15" i="21"/>
  <c r="BQ15" i="21" s="1"/>
  <c r="BS12" i="21"/>
  <c r="BV12" i="21"/>
  <c r="BV25" i="21"/>
  <c r="BS25" i="21"/>
  <c r="BQ25" i="21" s="1"/>
  <c r="BT17" i="21"/>
  <c r="BQ17" i="21"/>
  <c r="BR17" i="21" s="1"/>
  <c r="BT8" i="20"/>
  <c r="BQ8" i="20"/>
  <c r="BR8" i="20" s="1"/>
  <c r="BT7" i="20"/>
  <c r="BQ7" i="20"/>
  <c r="BR7" i="20" s="1"/>
  <c r="BV25" i="19"/>
  <c r="BS25" i="19"/>
  <c r="BT8" i="19"/>
  <c r="BQ8" i="19"/>
  <c r="BR8" i="19" s="1"/>
  <c r="BT13" i="19"/>
  <c r="BR13" i="19"/>
  <c r="BV10" i="19"/>
  <c r="BS10" i="19"/>
  <c r="BS9" i="19"/>
  <c r="BQ9" i="19" s="1"/>
  <c r="BV9" i="19"/>
  <c r="BT24" i="19"/>
  <c r="BQ24" i="19"/>
  <c r="BR24" i="19" s="1"/>
  <c r="BT21" i="19"/>
  <c r="BR21" i="19"/>
  <c r="BS20" i="19"/>
  <c r="BV20" i="19"/>
  <c r="BS28" i="13"/>
  <c r="BT28" i="13" s="1"/>
  <c r="BS35" i="13"/>
  <c r="BT35" i="13" s="1"/>
  <c r="BT20" i="13"/>
  <c r="BQ20" i="13"/>
  <c r="BR20" i="13" s="1"/>
  <c r="BS25" i="13"/>
  <c r="BQ25" i="13" s="1"/>
  <c r="BV25" i="13"/>
  <c r="BQ11" i="13"/>
  <c r="BR11" i="13" s="1"/>
  <c r="BV21" i="13"/>
  <c r="BS21" i="13"/>
  <c r="BQ21" i="13" s="1"/>
  <c r="BS13" i="13"/>
  <c r="BQ13" i="13" s="1"/>
  <c r="BV13" i="13"/>
  <c r="BV26" i="13"/>
  <c r="BS26" i="13"/>
  <c r="BS16" i="13"/>
  <c r="BQ16" i="13" s="1"/>
  <c r="BV16" i="13"/>
  <c r="BS34" i="13"/>
  <c r="BV34" i="13"/>
  <c r="BT14" i="13"/>
  <c r="BQ14" i="13"/>
  <c r="BR14" i="13" s="1"/>
  <c r="BV7" i="13"/>
  <c r="BS7" i="13"/>
  <c r="BT24" i="13"/>
  <c r="BQ24" i="13"/>
  <c r="BR24" i="13" s="1"/>
  <c r="BT33" i="13"/>
  <c r="BQ33" i="13"/>
  <c r="BR33" i="13" s="1"/>
  <c r="BT10" i="13"/>
  <c r="BQ10" i="13"/>
  <c r="BR10" i="13" s="1"/>
  <c r="BT12" i="13"/>
  <c r="BQ12" i="13"/>
  <c r="BR12" i="13" s="1"/>
  <c r="BV37" i="13"/>
  <c r="BS37" i="13"/>
  <c r="BT8" i="13"/>
  <c r="BQ8" i="13"/>
  <c r="BR8" i="13" s="1"/>
  <c r="BT22" i="13"/>
  <c r="BQ22" i="13"/>
  <c r="BR22" i="13" s="1"/>
  <c r="BQ23" i="21" l="1"/>
  <c r="BR23" i="21" s="1"/>
  <c r="BT11" i="19"/>
  <c r="BQ11" i="19"/>
  <c r="BR11" i="19" s="1"/>
  <c r="BT12" i="19"/>
  <c r="BQ12" i="19"/>
  <c r="BR12" i="19" s="1"/>
  <c r="BT14" i="19"/>
  <c r="BQ14" i="19"/>
  <c r="BR14" i="19" s="1"/>
  <c r="BQ28" i="13"/>
  <c r="BR28" i="13" s="1"/>
  <c r="BQ35" i="13"/>
  <c r="BR35" i="13" s="1"/>
  <c r="BQ15" i="13"/>
  <c r="BR15" i="13" s="1"/>
  <c r="BT16" i="21"/>
  <c r="BQ22" i="19"/>
  <c r="BR22" i="19" s="1"/>
  <c r="BT15" i="22"/>
  <c r="BQ16" i="22"/>
  <c r="BR16" i="22" s="1"/>
  <c r="BT26" i="22"/>
  <c r="BT20" i="22"/>
  <c r="BT17" i="22"/>
  <c r="BR17" i="22"/>
  <c r="BQ28" i="22"/>
  <c r="BR28" i="22" s="1"/>
  <c r="BT28" i="22"/>
  <c r="BT14" i="21"/>
  <c r="BQ14" i="21"/>
  <c r="BR14" i="21" s="1"/>
  <c r="BT10" i="21"/>
  <c r="BQ14" i="25"/>
  <c r="BR14" i="25" s="1"/>
  <c r="BT14" i="25"/>
  <c r="BR18" i="19"/>
  <c r="BT18" i="19"/>
  <c r="BT15" i="25"/>
  <c r="BQ15" i="25"/>
  <c r="BR15" i="25" s="1"/>
  <c r="BV7" i="25"/>
  <c r="BS7" i="25"/>
  <c r="BR9" i="25"/>
  <c r="BT9" i="25"/>
  <c r="BT27" i="22"/>
  <c r="BQ27" i="22"/>
  <c r="BR27" i="22" s="1"/>
  <c r="BT30" i="22"/>
  <c r="BR30" i="22"/>
  <c r="BT13" i="22"/>
  <c r="BQ13" i="22"/>
  <c r="BR13" i="22" s="1"/>
  <c r="BQ23" i="22"/>
  <c r="BR23" i="22" s="1"/>
  <c r="BT23" i="22"/>
  <c r="BQ21" i="22"/>
  <c r="BR21" i="22" s="1"/>
  <c r="BT21" i="22"/>
  <c r="BT25" i="21"/>
  <c r="BR25" i="21"/>
  <c r="BT11" i="21"/>
  <c r="BQ11" i="21"/>
  <c r="BR11" i="21" s="1"/>
  <c r="BR15" i="21"/>
  <c r="BT15" i="21"/>
  <c r="BT12" i="21"/>
  <c r="BQ12" i="21"/>
  <c r="BR12" i="21" s="1"/>
  <c r="BQ20" i="19"/>
  <c r="BR20" i="19" s="1"/>
  <c r="BT20" i="19"/>
  <c r="BT10" i="19"/>
  <c r="BQ10" i="19"/>
  <c r="BR10" i="19" s="1"/>
  <c r="BT9" i="19"/>
  <c r="BR9" i="19"/>
  <c r="BQ25" i="19"/>
  <c r="BR25" i="19" s="1"/>
  <c r="BT25" i="19"/>
  <c r="BT25" i="13"/>
  <c r="BR25" i="13"/>
  <c r="BT16" i="13"/>
  <c r="BR16" i="13"/>
  <c r="BT26" i="13"/>
  <c r="BQ26" i="13"/>
  <c r="BR26" i="13" s="1"/>
  <c r="BR21" i="13"/>
  <c r="BT21" i="13"/>
  <c r="BR13" i="13"/>
  <c r="BT13" i="13"/>
  <c r="BQ37" i="13"/>
  <c r="BR37" i="13" s="1"/>
  <c r="BT37" i="13"/>
  <c r="BQ7" i="13"/>
  <c r="BR7" i="13" s="1"/>
  <c r="BT7" i="13"/>
  <c r="BT34" i="13"/>
  <c r="BQ34" i="13"/>
  <c r="BR34" i="13" s="1"/>
  <c r="BT7" i="25" l="1"/>
  <c r="BQ7" i="25"/>
  <c r="BR7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tc={635C4FAF-6F04-4E33-BA96-274B51662E76}</author>
  </authors>
  <commentList>
    <comment ref="BE28" authorId="0" shapeId="0" xr:uid="{635C4FAF-6F04-4E33-BA96-274B51662E7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DMNS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tc={20F5E971-5A80-474B-A7BA-8AC1DDF9A152}</author>
    <author>tc={A76FAF08-A667-407E-891E-B4F1851704F8}</author>
  </authors>
  <commentList>
    <comment ref="BM15" authorId="0" shapeId="0" xr:uid="{20F5E971-5A80-474B-A7BA-8AC1DDF9A15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Ouvert à tout gestionnaire d'EHPAD</t>
      </text>
    </comment>
    <comment ref="BM25" authorId="1" shapeId="0" xr:uid="{A76FAF08-A667-407E-891E-B4F1851704F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Ouvert à tout gestionnaire d'EHPAD</t>
      </text>
    </comment>
  </commentList>
</comments>
</file>

<file path=xl/sharedStrings.xml><?xml version="1.0" encoding="utf-8"?>
<sst xmlns="http://schemas.openxmlformats.org/spreadsheetml/2006/main" count="4179" uniqueCount="1011">
  <si>
    <t>Equipement/Fournitures/consommables</t>
  </si>
  <si>
    <t>produits tangibles</t>
  </si>
  <si>
    <t>Prestations de services</t>
  </si>
  <si>
    <t>prestation immatérielle</t>
  </si>
  <si>
    <t>Solutions</t>
  </si>
  <si>
    <t>mix des 2</t>
  </si>
  <si>
    <t>Bénéficiaires</t>
  </si>
  <si>
    <t>Possibilité d'intégrer une Clause insertion</t>
  </si>
  <si>
    <t>Possibilité d'intégrer un lot innovant</t>
  </si>
  <si>
    <t>Sanitaire</t>
  </si>
  <si>
    <t>Non</t>
  </si>
  <si>
    <t>Oui</t>
  </si>
  <si>
    <t>CT</t>
  </si>
  <si>
    <t>certainement</t>
  </si>
  <si>
    <t>EHPAD</t>
  </si>
  <si>
    <t>Probable à valider avec AVE</t>
  </si>
  <si>
    <t>Sanitaire_CT</t>
  </si>
  <si>
    <t>Sanitaire_EHPAD</t>
  </si>
  <si>
    <t>CT_EHPAD</t>
  </si>
  <si>
    <t>Sanitaire_EHPAD_CT</t>
  </si>
  <si>
    <t>Expression du besoin</t>
  </si>
  <si>
    <t>Procédures planifiées dans Ninox</t>
  </si>
  <si>
    <t>Consultation</t>
  </si>
  <si>
    <t>PRODUITS DE SANTÉ</t>
  </si>
  <si>
    <t>Exécution</t>
  </si>
  <si>
    <t>Décision de ne pas renouveler</t>
  </si>
  <si>
    <t>Numéro de consultation</t>
  </si>
  <si>
    <t>Sous-famille</t>
  </si>
  <si>
    <t xml:space="preserve">Libellé </t>
  </si>
  <si>
    <t>Statut</t>
  </si>
  <si>
    <t>Date de fin</t>
  </si>
  <si>
    <t>N RAT initial</t>
  </si>
  <si>
    <t>Numéro de procédure</t>
  </si>
  <si>
    <t>FAMILLE HAR</t>
  </si>
  <si>
    <t>Filière-Ninox</t>
  </si>
  <si>
    <t>Centrale d'achat</t>
  </si>
  <si>
    <t xml:space="preserve">Date de début </t>
  </si>
  <si>
    <t>DATE DE DEBUT CALCULE</t>
  </si>
  <si>
    <t>DATE DE FIN</t>
  </si>
  <si>
    <t>Typologie achat</t>
  </si>
  <si>
    <t>Libellé de la procédure</t>
  </si>
  <si>
    <t>Présence de lot innovant</t>
  </si>
  <si>
    <t>Debut besoin</t>
  </si>
  <si>
    <t>CALCULE</t>
  </si>
  <si>
    <t>Fin besoin</t>
  </si>
  <si>
    <t>début consult</t>
  </si>
  <si>
    <t>fin consult</t>
  </si>
  <si>
    <t>Date prévisionnelle du COPIL stratégie de renouvellement</t>
  </si>
  <si>
    <t>Date prévisionnelle de publication de renouvellement</t>
  </si>
  <si>
    <t>Date prévisionnelle de notification de renouvellement</t>
  </si>
  <si>
    <t>CACULE Date prévisionnelle du COPIL stratégie de renouvellement</t>
  </si>
  <si>
    <t>CALCUL Date prévisionnelle de publication de renouvellement</t>
  </si>
  <si>
    <t>CALCUL Date prévisionnelle de notification de renouvellement</t>
  </si>
  <si>
    <t>2020-023 (MSP021)</t>
  </si>
  <si>
    <t>Dispositifs médicaux stériles</t>
  </si>
  <si>
    <t xml:space="preserve">Fourniture de dispositifs médicaux stériles standards </t>
  </si>
  <si>
    <t>DM2016-001</t>
  </si>
  <si>
    <t>2020-023 (MSP21)</t>
  </si>
  <si>
    <t>DM</t>
  </si>
  <si>
    <t>Dispositifs médicaux</t>
  </si>
  <si>
    <t>Intermédiaire</t>
  </si>
  <si>
    <t>Dispositifs médicaux standards</t>
  </si>
  <si>
    <t>2023-R037</t>
  </si>
  <si>
    <t xml:space="preserve">Fourniture de Dispositifs médicaux Standards Stériles &amp; Pansements, Drapage Stériles </t>
  </si>
  <si>
    <r>
      <t xml:space="preserve">Dispositifs médicaux stériles standards : pansements, drapages
</t>
    </r>
    <r>
      <rPr>
        <i/>
        <sz val="10"/>
        <color theme="1"/>
        <rFont val="Roboto"/>
      </rPr>
      <t>Spécialités : abord parentéral, prélèvement et injection, anesthésie, abord chirurgical, abord uro-génital, gynécologie et obstétrique, trousses et drapage opératoire, pansement stérile, set de soins stérile</t>
    </r>
  </si>
  <si>
    <t>2023-R093</t>
  </si>
  <si>
    <t>Fourniture de Dispositifs médicaux standards et pansements</t>
  </si>
  <si>
    <r>
      <t xml:space="preserve">Dispositifs médicaux stériles standards : pansements, drapages, habillage
</t>
    </r>
    <r>
      <rPr>
        <i/>
        <sz val="10"/>
        <color theme="1"/>
        <rFont val="Roboto"/>
      </rPr>
      <t>Spécialités : abord parentéral, prélèvement et injection, anesthésie, abord chirurgical, abord uro-génital, gynécologie et obstétrique,  pansement stérile, set de soins stérile</t>
    </r>
  </si>
  <si>
    <t>A venir</t>
  </si>
  <si>
    <t xml:space="preserve">Fourniture de dispositifs médicaux standards stériles » </t>
  </si>
  <si>
    <t>AAAA-RNNN</t>
  </si>
  <si>
    <t>2022-029</t>
  </si>
  <si>
    <t>Fourniture de dispositifs médicaux stériles standards de type compresses, casaques, bandages et sets</t>
  </si>
  <si>
    <t>DM2022-029</t>
  </si>
  <si>
    <t>Dispositifs médicaux stériles standards : compresses, casaques, bandages et sets</t>
  </si>
  <si>
    <t>À venir</t>
  </si>
  <si>
    <t>Fourniture de dispositifs médicaux stériles standards de type pansements,compresses, casaques, bandages et sets</t>
  </si>
  <si>
    <t>Dispositifs médicaux stériles standards : compresses, casaques, bandages et sets 
(Cette procédure correspondra au renouvellement du 2022-029 et des lots pansements des procédures 2023-R037, 2023-R093 et 2020-023-MSP21 )</t>
  </si>
  <si>
    <t>2023-R047</t>
  </si>
  <si>
    <t>Fourniture de dispositifs médicaux stériles de spécialité implantables -  sélection concertée</t>
  </si>
  <si>
    <t>DM2016-025</t>
  </si>
  <si>
    <r>
      <t xml:space="preserve">Dispositifs médicaux Implantables - </t>
    </r>
    <r>
      <rPr>
        <u/>
        <sz val="11"/>
        <color theme="1"/>
        <rFont val="Roboto"/>
      </rPr>
      <t xml:space="preserve">Choix du Resah </t>
    </r>
    <r>
      <rPr>
        <sz val="11"/>
        <color theme="1"/>
        <rFont val="Roboto"/>
      </rPr>
      <t xml:space="preserve">
</t>
    </r>
    <r>
      <rPr>
        <i/>
        <sz val="10"/>
        <color theme="1"/>
        <rFont val="Roboto"/>
      </rPr>
      <t>Spécialités : Système digestif, Système cardiovasculaire, Perfusion / transfusion et cathétérisme centrale, Chirurgie générale/plastique et reconstructrice, Système respiratoire/anesthésie-réanimation, Mesure/exploration et suveillance, Système nerveux, Ophtalmologie, ORL, Stomatologie et implantologie</t>
    </r>
  </si>
  <si>
    <t>2023-R048</t>
  </si>
  <si>
    <t>Fourniture de dispositifs médicaux implantables - catalogue</t>
  </si>
  <si>
    <r>
      <t xml:space="preserve">Dispositifs médicaux Implantables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
</t>
    </r>
    <r>
      <rPr>
        <i/>
        <sz val="10"/>
        <color theme="1"/>
        <rFont val="Roboto"/>
      </rPr>
      <t>Spécialités : Système digestif, Système cardiovasculaire, Perfusion / transfusion et cathétérisme centrale, Chirurgie générale/plastique et reconstructrice, Système respiratoire/anesthésie-réanimation, Mesure/exploration et suveillance, Système nerveux, Ophtalmologie, ORL, Stomatologie et implantologie</t>
    </r>
  </si>
  <si>
    <t>2020-006</t>
  </si>
  <si>
    <t>Fourniture de dispositifs médicaux implantables d'orthopédie</t>
  </si>
  <si>
    <t>DM2016-025a</t>
  </si>
  <si>
    <t>Dispositifs médicaux implantables d'orthopédie et prestations associées</t>
  </si>
  <si>
    <t>2024-R010</t>
  </si>
  <si>
    <t>Fourniture de dispositifs médicaux d'orthopédie - sélection concertée</t>
  </si>
  <si>
    <r>
      <t xml:space="preserve">Dispositifs médicaux d'orthopédie - </t>
    </r>
    <r>
      <rPr>
        <u/>
        <sz val="11"/>
        <color theme="1"/>
        <rFont val="Roboto"/>
      </rPr>
      <t>Choix du Resah</t>
    </r>
  </si>
  <si>
    <t>2024-R070</t>
  </si>
  <si>
    <t>Dispositifs médicaux non stériles</t>
  </si>
  <si>
    <r>
      <t xml:space="preserve">Fourniture de dispositifs médicaux implantables d’orthopédie, ostéosynthèse, prothèses articulaires, et ligamentoplastie
</t>
    </r>
    <r>
      <rPr>
        <i/>
        <sz val="11"/>
        <color rgb="FF000000"/>
        <rFont val="Roboto"/>
      </rPr>
      <t>Une offre complémentaire à la procédure 2024-R070</t>
    </r>
  </si>
  <si>
    <t>2022-048 (MSP001)</t>
  </si>
  <si>
    <t>Fourniture de dispositifs médicaux stériles non implantables - sélection concertée vague 1</t>
  </si>
  <si>
    <t>DM2018-004</t>
  </si>
  <si>
    <t>2022-048 (MSP1)</t>
  </si>
  <si>
    <r>
      <t xml:space="preserve">Dispositifs médicaux stériles de spécialité Non implantables - </t>
    </r>
    <r>
      <rPr>
        <u/>
        <sz val="11"/>
        <color theme="1"/>
        <rFont val="Roboto"/>
      </rPr>
      <t>Choix du Resah</t>
    </r>
    <r>
      <rPr>
        <sz val="11"/>
        <color theme="1"/>
        <rFont val="Roboto"/>
      </rPr>
      <t xml:space="preserve"> (vague 1/2)
</t>
    </r>
    <r>
      <rPr>
        <i/>
        <sz val="10"/>
        <color theme="1"/>
        <rFont val="Roboto"/>
      </rPr>
      <t>Spécialités : hémodialyse et dialyse péritonéale, système cardiovasculaire, perfusion / transfusion et cathétérisme centrale, Mesure/exploration et suveillance, Système nerveux, ophtalmologie, Consommables d'équipements</t>
    </r>
  </si>
  <si>
    <t>2022-048 (MSP2)</t>
  </si>
  <si>
    <t>Fourniture de dispositifs médicaux stériles non implantables - catalogue vague 1</t>
  </si>
  <si>
    <r>
      <t xml:space="preserve">Dispositifs médicaux stériles de spécialité Non implantables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 (vague 1/2)
</t>
    </r>
    <r>
      <rPr>
        <i/>
        <sz val="10"/>
        <color theme="1"/>
        <rFont val="Roboto"/>
      </rPr>
      <t>Spécialités : hémodialyse et dialyse péritonéale, système cardiovasculaire, perfusion / transfusion et cathétérisme centrale, Mesure/exploration et suveillance, Système nerveux, ophtalmologie, Consommables d'équipements</t>
    </r>
  </si>
  <si>
    <t>2023-R044</t>
  </si>
  <si>
    <t>Fourniture de dispositifs médicaux stériles non implantables - sélection concertée vague 2</t>
  </si>
  <si>
    <t>DM2018-005</t>
  </si>
  <si>
    <r>
      <t>Dispositifs médicaux stériles de spécialité Non implantables -</t>
    </r>
    <r>
      <rPr>
        <u/>
        <sz val="11"/>
        <color theme="1"/>
        <rFont val="Roboto"/>
      </rPr>
      <t xml:space="preserve"> Choix du Resah </t>
    </r>
    <r>
      <rPr>
        <sz val="11"/>
        <color theme="1"/>
        <rFont val="Roboto"/>
      </rPr>
      <t xml:space="preserve">(vague 2/2)
</t>
    </r>
    <r>
      <rPr>
        <i/>
        <sz val="10"/>
        <color theme="1"/>
        <rFont val="Roboto"/>
      </rPr>
      <t>Spécialités : Système digestif, Chirurgie générale/plastique et reconstructrice, Système urologie et gynécologie-obstrétrique, Système respiratoire/anesthésie-réanimation, ORL, Stomatologie et implantologie (+ compléménts vague1 : dialyse, cardiovasculaire, perfusion, consommables d’équipement.)</t>
    </r>
  </si>
  <si>
    <t>2023-R077</t>
  </si>
  <si>
    <t>Fourniture de dispositifs médicaux stériles non implantables - catalogue vague 2</t>
  </si>
  <si>
    <r>
      <t xml:space="preserve">Dispositifs médicaux stériles Non Implantables de spécialité - </t>
    </r>
    <r>
      <rPr>
        <u/>
        <sz val="11"/>
        <color theme="1"/>
        <rFont val="Roboto"/>
      </rPr>
      <t>Catalogue</t>
    </r>
    <r>
      <rPr>
        <sz val="11"/>
        <color theme="1"/>
        <rFont val="Roboto"/>
      </rPr>
      <t xml:space="preserve"> (vague 2/2)
</t>
    </r>
    <r>
      <rPr>
        <i/>
        <sz val="10"/>
        <color theme="1"/>
        <rFont val="Roboto"/>
      </rPr>
      <t>Spécialités : Système digestif, Chirurgie générale/plastique et reconstructrice, Système urologie et gynécologie-obstrétrique, Système respiratoire/anesthésie-réanimation, ORL, Stomatologie et implantologie (+ compléménts vague1 : dialyse, cardiovasculaire, perfusion, consommables d’équipement.)</t>
    </r>
  </si>
  <si>
    <t>2023-010</t>
  </si>
  <si>
    <t>Fourniture de dispositifs médicaux non stériles</t>
  </si>
  <si>
    <t>DM2019-031</t>
  </si>
  <si>
    <t>Fourniture de dispositifs médicaux, consommables, accessoires biomédicaux et petits matériels non stériles et prestations associées</t>
  </si>
  <si>
    <t>2020-023 (MSP017)</t>
  </si>
  <si>
    <t>Produits et consommables à usage unique de protection des patients</t>
  </si>
  <si>
    <t>DM2020-023 (MSP17)</t>
  </si>
  <si>
    <t>2020-023 (MSP10 et 011)</t>
  </si>
  <si>
    <t>Dispositifs médicaux de coeliochirugie de type sutures chirurgicales, agrafage mécanique</t>
  </si>
  <si>
    <t>DM2020-023</t>
  </si>
  <si>
    <t>2020-023 (MSP10 et 11)</t>
  </si>
  <si>
    <t xml:space="preserve">Dispositifs médicaux de coeliochirugie, sutures chirurgicales, agrafage mécanique </t>
  </si>
  <si>
    <t>2020-023 (MSP1)</t>
  </si>
  <si>
    <t xml:space="preserve">Fourniture de produits d’hygiène et consommables de stérilisation </t>
  </si>
  <si>
    <t>DM2020-023h</t>
  </si>
  <si>
    <t>Désinfectants, produits d'hygiène et consommables de stérilisation</t>
  </si>
  <si>
    <t>2024-R018</t>
  </si>
  <si>
    <t>2021-072</t>
  </si>
  <si>
    <t>Dispositifs médicaux de l’abord chirurgical laparoscopique pour la chirurgie coelioscopique</t>
  </si>
  <si>
    <t>DM2021-072</t>
  </si>
  <si>
    <t>Fourniture et distribution de dispositifs médicaux, agrafes, clips, trocarts, sutures, hémostatiques et énergie à usage unique et à usage multiple pour la chirurgie coelioscopique</t>
  </si>
  <si>
    <t>2023-R065</t>
  </si>
  <si>
    <t>Founiture de gants en nitrile fabriqués en France</t>
  </si>
  <si>
    <t>DM2023-R065</t>
  </si>
  <si>
    <t>Fourniture de gants en nitrile visant à assurer la sécurisation et la continuité des approvisionnements</t>
  </si>
  <si>
    <t>2020-020</t>
  </si>
  <si>
    <t>Fluides médicaux</t>
  </si>
  <si>
    <r>
      <t xml:space="preserve">Prestations d'installation et de maintenance d'équipements de fluides médicaux
</t>
    </r>
    <r>
      <rPr>
        <i/>
        <sz val="11"/>
        <color theme="1"/>
        <rFont val="Roboto"/>
      </rPr>
      <t>Adhésion selon le calendrier des "vagues d'adhésions"</t>
    </r>
  </si>
  <si>
    <t>F2020-020</t>
  </si>
  <si>
    <r>
      <t xml:space="preserve">Maintenance réseau et installation - location ou propriété établissement (SAD)
</t>
    </r>
    <r>
      <rPr>
        <i/>
        <sz val="11"/>
        <color theme="1"/>
        <rFont val="Roboto"/>
      </rPr>
      <t>Adhésions par vague régionale répartie sur la durée du SAD</t>
    </r>
  </si>
  <si>
    <t>Prestations d'installation et de maintenance d'équipements de fluides médicaux</t>
  </si>
  <si>
    <t>2021-011</t>
  </si>
  <si>
    <t>Équipements destinés à l’utilisation des fluides médicaux</t>
  </si>
  <si>
    <t>F2021-011</t>
  </si>
  <si>
    <t>Fourniture d’equipements destines a l’utilisation des fluides medicaux et prestations associees</t>
  </si>
  <si>
    <t>2024-R034</t>
  </si>
  <si>
    <t>Médicaments</t>
  </si>
  <si>
    <t>Matières premières pharmaceutiques</t>
  </si>
  <si>
    <t>M2017-075</t>
  </si>
  <si>
    <t>2023-R074</t>
  </si>
  <si>
    <t>Fourniture de médicaments sous brevet (monopole)</t>
  </si>
  <si>
    <t>M2018-031</t>
  </si>
  <si>
    <t>Fourniture de medicaments en monopole</t>
  </si>
  <si>
    <t>2023-R060</t>
  </si>
  <si>
    <t>Fourniture de produits pharmaceutiques  occasionnelle et urgente par grossiste répartiteur</t>
  </si>
  <si>
    <t>M2019-053</t>
  </si>
  <si>
    <t>Fourniture de produits pharmaceutiques a livrer de façon occasionnelle, aleatoire et non previsible, en urgence par un grossiste repartiteur</t>
  </si>
  <si>
    <t>2020-127 (MSP016)</t>
  </si>
  <si>
    <t>Fourniture de médicaments génériques - spécial région IDF</t>
  </si>
  <si>
    <t>M2020-127</t>
  </si>
  <si>
    <t>2020-127 (MSP16)</t>
  </si>
  <si>
    <t>Médicaments en concurrence - offre régionale IDF</t>
  </si>
  <si>
    <t>2020-127 (MSP019)</t>
  </si>
  <si>
    <t>2020-127 (MSP19)</t>
  </si>
  <si>
    <t>2020-127 (MSP022)</t>
  </si>
  <si>
    <t>2020-127 (MSP023)</t>
  </si>
  <si>
    <t>2020-127 (MSP024)</t>
  </si>
  <si>
    <t>2020-127 (MSP025)</t>
  </si>
  <si>
    <t>2024-R062 (MSP001)</t>
  </si>
  <si>
    <t>2023-R105</t>
  </si>
  <si>
    <t>Produits de contraste</t>
  </si>
  <si>
    <t>M2023-R105</t>
  </si>
  <si>
    <t>Fourniture de produits de contraste et prestations associées en lien avec le déploiement de la réforme du financement de ces produits</t>
  </si>
  <si>
    <t>2024-R027</t>
  </si>
  <si>
    <t xml:space="preserve">Approvisionnement sécurisé de médicaments en poches de solution pour perfusion </t>
  </si>
  <si>
    <t>M2024-R027</t>
  </si>
  <si>
    <t>2024-R043</t>
  </si>
  <si>
    <t>Fourniture de médicaments dans la prévention des infections respiratoires dues au vrs chez les nouveau-nés ou nourrissons</t>
  </si>
  <si>
    <t>BIOLOGIE</t>
  </si>
  <si>
    <t>Libellé</t>
  </si>
  <si>
    <t>2023-R038</t>
  </si>
  <si>
    <t xml:space="preserve">Automatisation de laboratoire  </t>
  </si>
  <si>
    <t>Automates, pré/post-analytique, réactifs, consommables et middleware</t>
  </si>
  <si>
    <t>2017-006</t>
  </si>
  <si>
    <t>Biologie</t>
  </si>
  <si>
    <t>AUTOMATES DE BIOLOGIE ET PRESTATIONS ASSOCIEES</t>
  </si>
  <si>
    <t>2019-079</t>
  </si>
  <si>
    <t>Équipement d'automates biologie moléculaire, réactifs et consommables</t>
  </si>
  <si>
    <t>AUTOMATES BIOLOGIE MOLECULAIRE</t>
  </si>
  <si>
    <t>2023-R053</t>
  </si>
  <si>
    <t>Équipements de spectrométrie de masse</t>
  </si>
  <si>
    <t>2019-088</t>
  </si>
  <si>
    <t>SPECTROMETRIE DE MASSE</t>
  </si>
  <si>
    <t>2020-139</t>
  </si>
  <si>
    <t>Équipements d'automates biochimie-immunologie consolidée avec de l’hématologie (cytologie)</t>
  </si>
  <si>
    <t>Grossiste</t>
  </si>
  <si>
    <t>AUTOMATES BIOCHIMIE-IMMUNOLOGIE CONSOLIDEE AVEC DE L’HEMATOLOGIE (CYTOLOGIE)</t>
  </si>
  <si>
    <t>2020-140</t>
  </si>
  <si>
    <t> Équipements d'automates de biologie délocalisée, réactif et consommable et middleware</t>
  </si>
  <si>
    <t>BIOLOGIE DELOCALISEE</t>
  </si>
  <si>
    <t>2023-R023</t>
  </si>
  <si>
    <t>Équipement d'automates, réactifs et consommables de microbiologie</t>
  </si>
  <si>
    <t>ACHAT, LOCATION ET MAINTENANCE D’EQUIPEMENTS DE MICROBIOLOGIE</t>
  </si>
  <si>
    <t>2020-150</t>
  </si>
  <si>
    <t>Equipements de laboratoire</t>
  </si>
  <si>
    <t>Équipements de réfrigérateurs, congélateurs et dépôt de sang</t>
  </si>
  <si>
    <t>2016-062</t>
  </si>
  <si>
    <t>REFRIGIRATEURS, CONGELATEURS MEDICAUX ET BANQUES DE SANG ET PRESTATIONS ASSOCIEES</t>
  </si>
  <si>
    <t>2024-R059</t>
  </si>
  <si>
    <t>2021-004</t>
  </si>
  <si>
    <t>Équipements de laboratoires</t>
  </si>
  <si>
    <t>EQUIPEMENTS DE LABORATOIRES</t>
  </si>
  <si>
    <t>2024-R021</t>
  </si>
  <si>
    <t>Marché à la demande des CRDN pour démarrage du dépistage néonatal systématique de la drépanocytose en octobre 2024</t>
  </si>
  <si>
    <t>2022-056</t>
  </si>
  <si>
    <t>Prestation externalisée d'examens de biologie médicale*</t>
  </si>
  <si>
    <t>2018-034</t>
  </si>
  <si>
    <t>EXTERNALISATION DES EXAMENS DE BIOLOGIE MEDICALE</t>
  </si>
  <si>
    <t>Prestation externalisée d'examens de biologie médicale</t>
  </si>
  <si>
    <t>2023-R079</t>
  </si>
  <si>
    <t>Prestation de métrologie</t>
  </si>
  <si>
    <t>2019-073</t>
  </si>
  <si>
    <t>METROLOGIE, REALISATION DE CONTRÔLE D'EQUIPEMENT DE LABORATOIRE</t>
  </si>
  <si>
    <t>2024-R011</t>
  </si>
  <si>
    <t>Evaluation Externe de la Qualité (EEQ)</t>
  </si>
  <si>
    <t>2020-104</t>
  </si>
  <si>
    <t xml:space="preserve">Réactifs, consommables et culture </t>
  </si>
  <si>
    <t>Fourniture de tests rapides de diagnostic de biologie (TDR TROD)</t>
  </si>
  <si>
    <t>2016-051</t>
  </si>
  <si>
    <t>Grossiste et Intermédiaire</t>
  </si>
  <si>
    <t>TESTS RAPIDES DE DIAGNOSTIC DE BIOLOGIE (TDR ET TROD)</t>
  </si>
  <si>
    <t>2023-R052</t>
  </si>
  <si>
    <t>Consommables de laboratoire</t>
  </si>
  <si>
    <t>2018-045</t>
  </si>
  <si>
    <t>CONSOMMABLES DE LABORATOIRE</t>
  </si>
  <si>
    <t>2023-R117</t>
  </si>
  <si>
    <t>Réactifs, consommables captifs pour dispositifs Hémocue de marque Hémocue</t>
  </si>
  <si>
    <t>2018-071</t>
  </si>
  <si>
    <t>2021-016</t>
  </si>
  <si>
    <t>Équipements de tests salivaires pour le dépistage COVID 19</t>
  </si>
  <si>
    <t>FOURNITURE DE TESTS SALIVAIRES POUR LE DEPISTAGE COVID-19</t>
  </si>
  <si>
    <t>FOURNITURE DE TESTS SALIVAIRES POUR LE DEPISTAGE COVID-20</t>
  </si>
  <si>
    <t>2021-052</t>
  </si>
  <si>
    <t>Fourniture de réactifs de bactériologie</t>
  </si>
  <si>
    <t xml:space="preserve">FOURNITURE DE REACTIFS DE BACTERIOLOGIE </t>
  </si>
  <si>
    <t>2022-030</t>
  </si>
  <si>
    <t>2022-069</t>
  </si>
  <si>
    <t>Fourniture de récatifs, de consommables captifs des automates BECTON DICKINSON</t>
  </si>
  <si>
    <t>FOURNITURE DE REACTIFS, DE CONSOMMABLES CAPTIFS DES AUTOMATES BECTON DICKINSON</t>
  </si>
  <si>
    <t>2022-070</t>
  </si>
  <si>
    <t>Fourniture de récatifs, de consommables captifs des automates BIOMERIEUX</t>
  </si>
  <si>
    <t>FOURNITURE DE REACTIFS, DE CONSOMMABLES CAPTIFS DES AUTOMATES BIOMERIEUX</t>
  </si>
  <si>
    <t>2022-071</t>
  </si>
  <si>
    <t>Fourniture de récatifs, de consommables captifs des automates ELITECH</t>
  </si>
  <si>
    <t>FOURNITURE DE REACTIFS, DE CONSOMMABLES CAPTIFS DES AUTOMATES ELITECH</t>
  </si>
  <si>
    <t>2023-R104</t>
  </si>
  <si>
    <t>Solutions innovantes pour lutter contre la résistance anti-microbienne</t>
  </si>
  <si>
    <t>Intermédiaire / grossiste</t>
  </si>
  <si>
    <t>RaDAR - solutions innovantes pour lutter contre la résistance anti-microbienne</t>
  </si>
  <si>
    <t>2023-R024</t>
  </si>
  <si>
    <t>Thérapeutique</t>
  </si>
  <si>
    <t>Fourniture de plasma frais</t>
  </si>
  <si>
    <t>2016-050</t>
  </si>
  <si>
    <t>FOURNITURE DE PLASMA FRAIS</t>
  </si>
  <si>
    <t>Systèmes d’information de laboratoire et d’anatomopathologie et prestations associées</t>
  </si>
  <si>
    <t>2024-R029</t>
  </si>
  <si>
    <t>Dépistage néonatal des DICS (Déficit immunitaire combiné sévère) et de la SMA (Amyotrophie spinale)</t>
  </si>
  <si>
    <t>2024-R065</t>
  </si>
  <si>
    <t xml:space="preserve">Expression du besoin </t>
  </si>
  <si>
    <t xml:space="preserve">Consultation </t>
  </si>
  <si>
    <t>BIOMÉDICAL</t>
  </si>
  <si>
    <t>FAMILLE</t>
  </si>
  <si>
    <t>2020-093</t>
  </si>
  <si>
    <t>Anesthésie et réanimation</t>
  </si>
  <si>
    <t>Équipements de perfusion et petit monitorage</t>
  </si>
  <si>
    <t>2015-049</t>
  </si>
  <si>
    <t>Biomédical</t>
  </si>
  <si>
    <t>PERFUSION ET PETIT MONITORAGE</t>
  </si>
  <si>
    <t>2024-R042</t>
  </si>
  <si>
    <t>2020-030</t>
  </si>
  <si>
    <t>Équipements de défibrillation</t>
  </si>
  <si>
    <t>2016-028</t>
  </si>
  <si>
    <t>DEFIBRILLATEURS</t>
  </si>
  <si>
    <t>2023-R056</t>
  </si>
  <si>
    <t>2020-046</t>
  </si>
  <si>
    <t>Équipement de ventilation, d’exploration fonctionnelle respiratoire, logiciel de gestion des données</t>
  </si>
  <si>
    <t>2016-054</t>
  </si>
  <si>
    <t>EQUIPEMENT DE VENTILATION, VENTILATION DE TRANSPORT, EXPLORATION FONCTIONELLE RESPIRATOIRE, LOGICIEL DE GESTION DES DONNEES, CASQUE VR ET MONITORAGE LOURD</t>
  </si>
  <si>
    <t>2021-067</t>
  </si>
  <si>
    <t>Équipements de néonatologie et de maternité</t>
  </si>
  <si>
    <t>2018-043</t>
  </si>
  <si>
    <t>FOURNITURE, MISE EN SERVICE ET MAINTENANCE D’EQUIPEMENTS DE NEONATOLOGIE ET DE MATERNITE</t>
  </si>
  <si>
    <t>2020-145</t>
  </si>
  <si>
    <t>Équipements d'assistance par oxygénation</t>
  </si>
  <si>
    <t>ASSISTANCE PAR OXYGENATION</t>
  </si>
  <si>
    <t>2021-014</t>
  </si>
  <si>
    <t>Équipement de défibrillation automatique</t>
  </si>
  <si>
    <t>FOURNITURE DE DEFIBRILLATEUR AUTOMATIQUE EXTERNE</t>
  </si>
  <si>
    <t>2023-R019</t>
  </si>
  <si>
    <t>Équipements de perfusion automatisée, ambulatoire et monitorage de spécialité</t>
  </si>
  <si>
    <t>2021-017</t>
  </si>
  <si>
    <t>Equipements de perfusion automatisée, ambulatoire et monitorage de spécialité</t>
  </si>
  <si>
    <t>2021-026</t>
  </si>
  <si>
    <t>Équipements d'incubateur à CO²</t>
  </si>
  <si>
    <t>INCUBATEUR A CO2</t>
  </si>
  <si>
    <t>INCUBATEUR A CO3</t>
  </si>
  <si>
    <t>2022-043</t>
  </si>
  <si>
    <t>Équipements de néonatologie et maternité</t>
  </si>
  <si>
    <t>Biomedical</t>
  </si>
  <si>
    <t>2021-033</t>
  </si>
  <si>
    <t>Bloc opératoire</t>
  </si>
  <si>
    <t>Gestion de parc d'instrumentation et moteurs chirurgicaux</t>
  </si>
  <si>
    <t>2016-061</t>
  </si>
  <si>
    <t>Gestion de parc et instrumentation</t>
  </si>
  <si>
    <t>2021-050</t>
  </si>
  <si>
    <t>Fourniture de dispositifs pour la chirurgie coelioscopique, sutures et agrafes mécaniques</t>
  </si>
  <si>
    <t>2018-001</t>
  </si>
  <si>
    <t>FOURNITURE DE DISPOSITIFS À USAGE UNIQUE ET USAGE MULTIPLE POUR LA CHIRURGIE COELIOSCOPIQUE, SUTURES ET AGRAFES MÉCANIQUES</t>
  </si>
  <si>
    <t>2024-R012</t>
  </si>
  <si>
    <t>Équipements de bloc opératoire en mode d'achat grossiste</t>
  </si>
  <si>
    <t>2019-007</t>
  </si>
  <si>
    <t xml:space="preserve">BLOC OPERATOIRE </t>
  </si>
  <si>
    <t>2023-R072</t>
  </si>
  <si>
    <t>Solutions globales pour la chirurgie</t>
  </si>
  <si>
    <t>Chirurgie globale</t>
  </si>
  <si>
    <t>2022-003</t>
  </si>
  <si>
    <t>Équipements lourds de bloc opératoire</t>
  </si>
  <si>
    <t>Environnement du patient</t>
  </si>
  <si>
    <t>FOURNITURE, LIVRAISON, INSTALLATION ET MISE EN SERVICE D’EQUIPEMENTS LOURDS DE BLOC OPERATOIRE</t>
  </si>
  <si>
    <t>2021-042</t>
  </si>
  <si>
    <t>Équipements d'électrochirurgie</t>
  </si>
  <si>
    <t>2020-083</t>
  </si>
  <si>
    <t>ELECTROCHIRURGIE</t>
  </si>
  <si>
    <t>2020-131</t>
  </si>
  <si>
    <t>Équipements de stérilisation et de lavage</t>
  </si>
  <si>
    <t>ACQUISITION, MISE EN SERVICE ET INSTALLATION D’EQUIPEMENTS DE STERILISATION, DE LAVAGE ET PRESTATIONS ASSOCIEES</t>
  </si>
  <si>
    <t>2021-015</t>
  </si>
  <si>
    <t>Prestation de location de plateforme de lithotritie extra corporelle</t>
  </si>
  <si>
    <t>Location courte durée d’une plateforme de lithotritie extra corporelle</t>
  </si>
  <si>
    <t>2021-064</t>
  </si>
  <si>
    <t>Équipements de systèmes robotisés pour la chirurgie orthopédique</t>
  </si>
  <si>
    <t>Systèmes robotisés pour la chirurgie orthopédique</t>
  </si>
  <si>
    <t>2023-R014</t>
  </si>
  <si>
    <t>Fourniture de lasers chirurgicaux avec maintenance et consommables associés</t>
  </si>
  <si>
    <t>2022-017</t>
  </si>
  <si>
    <t>Consultation et exploration fonctionnelle</t>
  </si>
  <si>
    <t>Équipements d'ophtalmologie en mode d'achat grossiste</t>
  </si>
  <si>
    <t>2018-009</t>
  </si>
  <si>
    <t>FOURNITURE, INSTALLATION ET MAINTENANCE D’ÉQUIPEMENTS D’OPHTALMOLOGIE ET PRESTATIONS ASSOCIÉES</t>
  </si>
  <si>
    <t>2023-R026</t>
  </si>
  <si>
    <t>FOURNITURE, INSTALLATION ET MAINTENANCE D’ÉQUIPEMENTS D’OPHTALMOLOGIE ET PRESTATIONS ASSOCIÉES EN ACHAT REVENTE (Relance lot 2 et 3)</t>
  </si>
  <si>
    <t>Équipement d'exploration fonctionnelle</t>
  </si>
  <si>
    <t>2019-069</t>
  </si>
  <si>
    <t>2024-R015</t>
  </si>
  <si>
    <t>EXPLORATIONS FONCTIONNELLES</t>
  </si>
  <si>
    <t>2021-010</t>
  </si>
  <si>
    <t>Fourniture de produits de soins et matériels médicaux dentaires</t>
  </si>
  <si>
    <t>Catalogue dentaire</t>
  </si>
  <si>
    <t>2022-022</t>
  </si>
  <si>
    <t>Équipements d'ophtalmologie en mode d'achat intermédiaire</t>
  </si>
  <si>
    <t>ACQUISITION, LOCATION-MAINTENANCE, LOCATION-MAINTENANCE AVEC OPTION D’ACHAT D’EQUIPEMENTS D’OPHTALMOLOGIE ET PRESTATIONS ASSOCIEES</t>
  </si>
  <si>
    <t>2022-052</t>
  </si>
  <si>
    <t>Équipement de thermométrie</t>
  </si>
  <si>
    <t>Acquisition de thermométrie et prestation associée</t>
  </si>
  <si>
    <t>2022-041</t>
  </si>
  <si>
    <t>Equipements de pharmacie</t>
  </si>
  <si>
    <t>Équipement d'automate de dispensation nominative</t>
  </si>
  <si>
    <t>2017-028</t>
  </si>
  <si>
    <t>Automate de dispensation nominative</t>
  </si>
  <si>
    <t>2020-117</t>
  </si>
  <si>
    <t>Équipements de préparation de chimiothérapie</t>
  </si>
  <si>
    <t>AUTOMATES DE CHIMIOTHERAPIE</t>
  </si>
  <si>
    <t>2024-R039</t>
  </si>
  <si>
    <t>2020-111</t>
  </si>
  <si>
    <t>Imagerie</t>
  </si>
  <si>
    <t>Équipement de dosimétrie et radioprotection</t>
  </si>
  <si>
    <t>2016-031</t>
  </si>
  <si>
    <t>DOSIMETRIE ET RADIOPROTECTION</t>
  </si>
  <si>
    <t>2021-003</t>
  </si>
  <si>
    <t>Équipement d'endoscopie en mode d'achat grossiste</t>
  </si>
  <si>
    <t>2016-060</t>
  </si>
  <si>
    <t>ENDOSCOPIE GROSSISTE</t>
  </si>
  <si>
    <t>2021-023</t>
  </si>
  <si>
    <t>Équipement d'endoscopie en mode d'achat intermédiaire</t>
  </si>
  <si>
    <t>ENDOSCOPIE INTERMEDIAIRE</t>
  </si>
  <si>
    <t>2024-R020</t>
  </si>
  <si>
    <t>Équipement d'endoscopie en mode d'achat intermédiaire et grossiste</t>
  </si>
  <si>
    <t>2019-008</t>
  </si>
  <si>
    <t xml:space="preserve">ENDOSCOPIE Grossiste + intermédiaire </t>
  </si>
  <si>
    <t>2021-006</t>
  </si>
  <si>
    <t>Équipement de radiologie en mode d'achat intermédiaire</t>
  </si>
  <si>
    <t>2017-065</t>
  </si>
  <si>
    <t>RADIOLOGIE</t>
  </si>
  <si>
    <t>2021-058</t>
  </si>
  <si>
    <t>Équipement de radiologie en mode d'achat grossiste</t>
  </si>
  <si>
    <t>FOURNITURE D'EQUIPEMENTS DE RADIOLOGIE ET PRESTATIONS ASSOCIEES EN ACHAT-REVENTE</t>
  </si>
  <si>
    <t>2022-055</t>
  </si>
  <si>
    <t>Solution de plateforme de teleradiologie et realisation de prestations d’interpretation d’images et vacations</t>
  </si>
  <si>
    <t>2018-039</t>
  </si>
  <si>
    <t>FOURNITURE, INSTALLATION, MAINTENANCE D’UNE  PLATEFORME DE TELERADIOLOGIE ET REALISATION DE PRESTATIONS D’INTERPRETATION D’IMAGES ET VACATIONS</t>
  </si>
  <si>
    <t>2021-065</t>
  </si>
  <si>
    <t>FOURNITURE, INSTALLATION, MISE EN SERVICE, ET MAINTENANCE D’EQUIPEMENTS D’ENDOSCOPIE</t>
  </si>
  <si>
    <t>2023-R025</t>
  </si>
  <si>
    <t>Échographes et équipements de désinfection des sondes en achat revente</t>
  </si>
  <si>
    <t>2019-070</t>
  </si>
  <si>
    <t>FOURNITURE D’ECHOGRAPHES ET D’EQUIPEMENTS DE DESINFECTION DES SONDES ET PRESTATIONS ASSOCIEES EN ACHAT REVENTE</t>
  </si>
  <si>
    <t>2024-R014</t>
  </si>
  <si>
    <t>Fourniture d’échographes et d’équipements de désinfection des sondes et prestations associées en achat revente</t>
  </si>
  <si>
    <t xml:space="preserve">FOURNITURE D’ECHOGRAPHES ET D’EQUIPEMENTS DE DESINFECTION DES SONDES ET PRESTATIONS ASSOCIEES EN ACHAT REVENTE </t>
  </si>
  <si>
    <t>2022-015</t>
  </si>
  <si>
    <t>Prestation de gestion de parc d'échographes en intermédiaire</t>
  </si>
  <si>
    <t>2019-071</t>
  </si>
  <si>
    <t xml:space="preserve">ACQUISITION ET LOCATION-MAINTENANCE SANS OPTION D'ACHAT D’ECHOGRAPHES PAR DOMAINE CLINIQUE ET PRESTATIONS ASSOCIEES </t>
  </si>
  <si>
    <t>2023-R112</t>
  </si>
  <si>
    <t>SCAN IRM en mode d'achat Intermédiaire</t>
  </si>
  <si>
    <t>2019-084</t>
  </si>
  <si>
    <t>SCAN IRM Intermédiaire</t>
  </si>
  <si>
    <t>2024-R028</t>
  </si>
  <si>
    <t>SCAN IRM en mode d'achat grossiste</t>
  </si>
  <si>
    <t>2019-085</t>
  </si>
  <si>
    <t>SCAN IRM Achat revente</t>
  </si>
  <si>
    <t>2023-R042</t>
  </si>
  <si>
    <t>Scanners de lames</t>
  </si>
  <si>
    <t>2018-011</t>
  </si>
  <si>
    <t xml:space="preserve">FOURNITURE DE SYSTEMES DE NUMERISATION ET D’ANALYSE D’IMAGES EN ANATOMO-PATHOLOGIE, SCANNERS DE LAMES ET PRESTATIONS ASSOCIEES </t>
  </si>
  <si>
    <t>Équipements d'intelligence artificielle en imagerie</t>
  </si>
  <si>
    <t>2020-009</t>
  </si>
  <si>
    <t>INTELLIGENCE ARTIFICIELLE en imagerie</t>
  </si>
  <si>
    <t>Équipements et logiciels pour la médecine nucléaire</t>
  </si>
  <si>
    <t>2020-010</t>
  </si>
  <si>
    <t>2023-R076</t>
  </si>
  <si>
    <t>FOURNITURE, INSTALLATION ET MAINTENANCE D’ÉQUIPEMENTS ET LOGICIELS POUR LA MEDECINE NUCLEAIRE</t>
  </si>
  <si>
    <t>2020-088</t>
  </si>
  <si>
    <t>Prestation de location-maintenance de scanner d’urgence</t>
  </si>
  <si>
    <t>MAD SCANNER D'URGENCE TELERADIOLOGIE</t>
  </si>
  <si>
    <t>Prestation de gestion de parc d'échographes</t>
  </si>
  <si>
    <t>2020-092</t>
  </si>
  <si>
    <t>2024-R060</t>
  </si>
  <si>
    <t>GESTION DE PARC D'ECHOGRAPHES</t>
  </si>
  <si>
    <t>2021-009</t>
  </si>
  <si>
    <t>Solution de télédiagnostic en électroencéphalographie et en polysomnographie</t>
  </si>
  <si>
    <t>Solution logicielle pour le télédiagnostic en électroencéphalographie et en polysomnographie, équipements et services associés</t>
  </si>
  <si>
    <t>2021-036</t>
  </si>
  <si>
    <t>Prestation d’externalisation des interprétations des examens d’imagerie médicale</t>
  </si>
  <si>
    <t>TELERADIOLOGIE EN PRESENTIELLE</t>
  </si>
  <si>
    <t>2021-059</t>
  </si>
  <si>
    <t>Solution PACS, VNA, modules d'IA et archivage</t>
  </si>
  <si>
    <t>FOURNITURE, INSTALLATION, MAINTENANCE D'UNE SOLUTION PACS,VNA, RIS, MODULES D'IA ET  ARCHIVAGE ASSOCIEE</t>
  </si>
  <si>
    <t>2021-060</t>
  </si>
  <si>
    <t>Équipements d'imagerie peropératoire</t>
  </si>
  <si>
    <t>Equipements d'imagerie peropératoire</t>
  </si>
  <si>
    <t>2022-018</t>
  </si>
  <si>
    <t>Équipement de scanographe spectral en mode d'achat intermédiaire</t>
  </si>
  <si>
    <t>FOURNITURE DE SOLUTION DE SCANOGRAPHE SPECTRAL</t>
  </si>
  <si>
    <t>2022-031</t>
  </si>
  <si>
    <t>Équipement de scanographe spectral en mode d'achat grossiste</t>
  </si>
  <si>
    <t>FOURNITURE DE SOLUTION DE SCANOGRAPHE SPECTRAL EN ACHAT-REVENTE</t>
  </si>
  <si>
    <t>2020-042</t>
  </si>
  <si>
    <t>Maintenance et contrôle qualité</t>
  </si>
  <si>
    <t>Prestation de tierce maintenance d'équipements biomédicaux</t>
  </si>
  <si>
    <t>2016-041</t>
  </si>
  <si>
    <t>TIERCE MAINTENANCE</t>
  </si>
  <si>
    <t>2024-R035</t>
  </si>
  <si>
    <t>2022-004</t>
  </si>
  <si>
    <t>Prestations de maintenance équipements de radiologie</t>
  </si>
  <si>
    <t>2019-099</t>
  </si>
  <si>
    <t>MAINTENANCE RADIOLOGIE ET CONSTRUCTEURS</t>
  </si>
  <si>
    <t>2024-R016</t>
  </si>
  <si>
    <t xml:space="preserve">Maintenance Constructeurs V2 </t>
  </si>
  <si>
    <t>2024-R046</t>
  </si>
  <si>
    <t>Prestation de contrôle qualité des équipements d'imagerie, de radiothérapie et de médecine nucléaire</t>
  </si>
  <si>
    <t>2020-026</t>
  </si>
  <si>
    <t>CONTRÔLE QUALITE</t>
  </si>
  <si>
    <t>2023-R043</t>
  </si>
  <si>
    <t>Thérapie</t>
  </si>
  <si>
    <t>Équipements de dialyse</t>
  </si>
  <si>
    <t>2018-063</t>
  </si>
  <si>
    <t>Fourniture d’équipements de dialyse prestations associées</t>
  </si>
  <si>
    <t>Équipement de radiothérapie</t>
  </si>
  <si>
    <t>2019-076</t>
  </si>
  <si>
    <t>2024-R017</t>
  </si>
  <si>
    <t xml:space="preserve">RADIOTHERAPIE </t>
  </si>
  <si>
    <t>2023-R119</t>
  </si>
  <si>
    <t>Équipement de thérapie à pression négative</t>
  </si>
  <si>
    <t>2023-R096</t>
  </si>
  <si>
    <t>TPN</t>
  </si>
  <si>
    <t>ENVIRONNEMENT DU PATIENT</t>
  </si>
  <si>
    <t>Numéro procédure</t>
  </si>
  <si>
    <t xml:space="preserve">FAMILLE </t>
  </si>
  <si>
    <t>2024-R007</t>
  </si>
  <si>
    <t xml:space="preserve">Outils de pédagogiques de rééducation </t>
  </si>
  <si>
    <t>2019-116</t>
  </si>
  <si>
    <t>Environnement du Patient</t>
  </si>
  <si>
    <t>SOLUTION PEDAGOGIQUE, EQUIPEMENTS, CONSOMMABLES ET PRESTATIONS POUR LA MEDECINE TRAUMATOLOGIQUE</t>
  </si>
  <si>
    <t>2024-R038</t>
  </si>
  <si>
    <t>Solutions innovantes d’assistance ergonomique au bloc opératoire</t>
  </si>
  <si>
    <t>2023-R009</t>
  </si>
  <si>
    <t>Équipement de prise en charge du patient et du résident</t>
  </si>
  <si>
    <t>Équipements et mobiliers medicalises</t>
  </si>
  <si>
    <t>2018-057</t>
  </si>
  <si>
    <t>ACQUISITION ET LOCATION EQUIPEMENTS ET MOBILIERS MEDICALISES POUR LES ETABLISSEMENTS DE SANTE</t>
  </si>
  <si>
    <t>2023-R103</t>
  </si>
  <si>
    <t>Produits de soins et matériels médicaux spécial medico-social</t>
  </si>
  <si>
    <t>2020-135</t>
  </si>
  <si>
    <t>CATALOGUE PRODUITS DE SOINS, DE MATERIELS MEDICAUX ET PRESTATIONS ASSOCIEES POUR LE SECTEUR MEDICO-SOCIAL</t>
  </si>
  <si>
    <t>2023-R106</t>
  </si>
  <si>
    <t>Équipement de prévention de la thromboembolie veineuse</t>
  </si>
  <si>
    <t>APPAREIL DE PREVENTION DE LA THROMBOEMBOLIE VEINEUSE EN LOCATION DE MAINTENANCE A L’USAGE</t>
  </si>
  <si>
    <t>2023-R091</t>
  </si>
  <si>
    <t>Solution de soin et de bien-être psychologique et physiologique</t>
  </si>
  <si>
    <t>2023-R085</t>
  </si>
  <si>
    <t>Equipement de prise en charge patient et résident</t>
  </si>
  <si>
    <t>Pédiatrie, petite enfance et obstétrique</t>
  </si>
  <si>
    <t>Equipements de sport, de fitness et de réadaptation extérieur pour établissements sanitaires, médico-sociaux et sociaux</t>
  </si>
  <si>
    <t>2025-R001</t>
  </si>
  <si>
    <t>Acquisition de fournitures de mobiliers soins et de chariots médicaux et prestations associées</t>
  </si>
  <si>
    <t>2024-R079</t>
  </si>
  <si>
    <t>Dispositifs de désinfection adaptés aux établissements de santé</t>
  </si>
  <si>
    <t>2024-R069</t>
  </si>
  <si>
    <t>Acquisition d’équipements pour la thanatologie, chambre mortuaire et institut médico-légal et prestations associées.</t>
  </si>
  <si>
    <t>2024-R068</t>
  </si>
  <si>
    <t>2024-R057</t>
  </si>
  <si>
    <t>Acquisition de solutions d'équipements médicalisés adaptées au médico-social, de dispositifs de bien-être et prestations associées</t>
  </si>
  <si>
    <t>2024-R049</t>
  </si>
  <si>
    <t>Solution immersive pour thérapie cognitive</t>
  </si>
  <si>
    <t>2023-R061</t>
  </si>
  <si>
    <t>Incendie et secours</t>
  </si>
  <si>
    <t>Équipements de soin et de secours pour les services d'urgence</t>
  </si>
  <si>
    <t>ACQUISITION D'EQUIPEMENTS DE SECOURISME, DE PEDAGOGIE, D'ERGONOMIE, D'INTERVENTION ET DE SOIN POUR LES SERVICES D'URGENCE</t>
  </si>
  <si>
    <t>2023-R062</t>
  </si>
  <si>
    <t>Équipements de tentes d'urgence et unités de décontamination</t>
  </si>
  <si>
    <t>SOLUTION DE DEPLOIEMENT D'URGENCE SANITAIRE, HOSPITALIERE ET DE SECOURS</t>
  </si>
  <si>
    <t>2022-050</t>
  </si>
  <si>
    <t>Mobilier médicalisé</t>
  </si>
  <si>
    <t>Équipements d'hygiène, de soin, de transfert du patient et de pesage</t>
  </si>
  <si>
    <t>2019-022</t>
  </si>
  <si>
    <t>FOURNITURE D’EQUIPEMENTS D’HYGIENE, DE SOINS, DE TRANSFERT DU PATIENT, PESAGE ET PRESTATIONS ASSOCIEES</t>
  </si>
  <si>
    <t>2023-030</t>
  </si>
  <si>
    <t>Location de supports thérapeutiques et appareils de prévention de la thromboembolie veineuse</t>
  </si>
  <si>
    <t>2019-035</t>
  </si>
  <si>
    <t>ACQUISITION ET LOCATION DES MATELAS THERAPEUTIQUES, DE MATELAS DE TRANSFERT ET D'APPAREILS DE PREVENTION DE LA THROMBOEMBOLIE VEINEUSE</t>
  </si>
  <si>
    <t>2020-011</t>
  </si>
  <si>
    <t>Lits et mobiliers médicalisés</t>
  </si>
  <si>
    <t>LITS ET MOBILIERS MEDICALISES</t>
  </si>
  <si>
    <t>2024-R025</t>
  </si>
  <si>
    <t xml:space="preserve">Équipement dédié à la chambre, gestion de parc de lits et mobiliers associés </t>
  </si>
  <si>
    <t>ACQUISITION ET GESTION DE PARC DE LITS MEDICALISES (COURTS ET LONGS SEJOURS) ET DE MOBILIERS POUR CHAMBRE ET LIEU DE VIE AVEC MAINTENANCE</t>
  </si>
  <si>
    <t>2024-R037</t>
  </si>
  <si>
    <t>Acquisition chambres médicalisées médico-sociale et sanitaire, équipements et prestations associées</t>
  </si>
  <si>
    <t>2024-R036</t>
  </si>
  <si>
    <t>Gestion de parc de lit pour les établissements de santé</t>
  </si>
  <si>
    <t>2020-118</t>
  </si>
  <si>
    <t>Réeducation</t>
  </si>
  <si>
    <t>Dispositif de mobilisation active et passive de la marche</t>
  </si>
  <si>
    <t>2019-087</t>
  </si>
  <si>
    <t>DISPOSITIF DE MOBILISATION ACTIVE ET PASSIVE DE LA MARCHE</t>
  </si>
  <si>
    <t>2023-R090</t>
  </si>
  <si>
    <t>Équipements de réeducation</t>
  </si>
  <si>
    <t>EQUIPEMENTS D'ANALYSE POUR LA REEDUCATION ET LA KINESITHERAPIE</t>
  </si>
  <si>
    <t>RESTAURATION</t>
  </si>
  <si>
    <t>2020-136</t>
  </si>
  <si>
    <t>Denrées alimentaires</t>
  </si>
  <si>
    <t>Fourniture de denrées alimentaires - IDF</t>
  </si>
  <si>
    <t>2017-056</t>
  </si>
  <si>
    <t>Restauration</t>
  </si>
  <si>
    <t>Hôtellerie</t>
  </si>
  <si>
    <t>FOURNITURE DE DENREES ALIMENTAIRES IDF</t>
  </si>
  <si>
    <t>2024-R008</t>
  </si>
  <si>
    <t>Fourniture de denrées alimentaires - National</t>
  </si>
  <si>
    <t>2024-R081</t>
  </si>
  <si>
    <t>2021-051</t>
  </si>
  <si>
    <t>Fourniture de Pains et de viennoiseries Frais - IDF</t>
  </si>
  <si>
    <t>Fourniture de Pains et de viennoiseries Frais
Lot n°1 : Pains et viennoiseries frais nord (Départements d’Ile-de-France nord (nord 75, nord 77, nord 78, 92, 93, 95, 60)
Lot n°2 : Pains et viennoiseries frais sud (Départements d’Ile-de-France sud (sud 75, sud 77, sud 78, 91, 94)</t>
  </si>
  <si>
    <t>2023-R012</t>
  </si>
  <si>
    <t>Équipements de restauration</t>
  </si>
  <si>
    <t>Fourniture de barquettes, films d'operculage et consommables à usage unique</t>
  </si>
  <si>
    <t>2019-098</t>
  </si>
  <si>
    <t>Fourniture et livraison de barquettes, films alimentaires et autres consommables à usage unique</t>
  </si>
  <si>
    <t>2021-027</t>
  </si>
  <si>
    <t>Équipements de restauration collective</t>
  </si>
  <si>
    <t>FOURNITURE DE MATERIELS DE RESTAURATION COLLECTIVE ET PRESTATIONS DE SERVICES ASSOCIES</t>
  </si>
  <si>
    <t>2022-016</t>
  </si>
  <si>
    <t>Équipements de distribution de repas</t>
  </si>
  <si>
    <t>Equipements DE DISTRIBUTION DE REPAS  ET PRESTATIONS ASSOCIÉES EN ACHAT-REVENTE</t>
  </si>
  <si>
    <t>2022-020</t>
  </si>
  <si>
    <t>Assiettes, cloches et raviers en porcelaine</t>
  </si>
  <si>
    <t>FOURNITURE D'ASSIETTES EN PORCELAINE OU AUTRES MATERIAUX</t>
  </si>
  <si>
    <t>2023-022</t>
  </si>
  <si>
    <t>Équipements de chariots de distribution de repas par induction</t>
  </si>
  <si>
    <t>EquipementsS DE DISTRIBUTION DE REPAS PAR INDUCTION ET PRESTATIONS ASSOCIÉES EN ACHAT-REVENTE</t>
  </si>
  <si>
    <t>2023-R110</t>
  </si>
  <si>
    <t>Fontaines à eau</t>
  </si>
  <si>
    <t>Fourniture de fontaines à eau</t>
  </si>
  <si>
    <t>2024-R019</t>
  </si>
  <si>
    <t>Barquettes Inox et équipements de scellage adaptés</t>
  </si>
  <si>
    <t xml:space="preserve">
2024-R019</t>
  </si>
  <si>
    <t>2023-011</t>
  </si>
  <si>
    <t>Solution globale d'équipements de thermoscelleuses</t>
  </si>
  <si>
    <t>2019-054</t>
  </si>
  <si>
    <t>SOLUTION D'EQUIPEMENT DE CONDITIONNEMENT ALIMENTAIRE PAR THERMOSCELLEUSES ET PRESTATIONS ASSOCIEES</t>
  </si>
  <si>
    <t>Fourniture de machines à café professionnelles</t>
  </si>
  <si>
    <t>2024-R064</t>
  </si>
  <si>
    <t>Achat, location, mise à disposition et maintenance de machines à café professionnelles</t>
  </si>
  <si>
    <t>2024-R067</t>
  </si>
  <si>
    <t>Produits diététiques</t>
  </si>
  <si>
    <t>Fournitures de produits diététiques</t>
  </si>
  <si>
    <t>2021-055</t>
  </si>
  <si>
    <t>2021-061</t>
  </si>
  <si>
    <t>Prestations de service</t>
  </si>
  <si>
    <t>Prestations de services de restauration collective et livraison de repas en liaison froide</t>
  </si>
  <si>
    <t>Lot n°2 Prestations de services de restauration collective, livraison de repas en liaison froide</t>
  </si>
  <si>
    <t>2021-007</t>
  </si>
  <si>
    <t>Prestations de service de restauration collective</t>
  </si>
  <si>
    <t>LOT 1 ASSISTANCE A LA PRODUCTION DES REPAS SUR LE(S) SITE(S) DU 
BENEFICIAIRE
PRESTATIONS DE SERVICES DE RESTAURATION COLLECTIVE</t>
  </si>
  <si>
    <t>HÔTELLERIE SERVICES GÉNÉRAUX</t>
  </si>
  <si>
    <t>2023-R095</t>
  </si>
  <si>
    <t>Blanchisserie</t>
  </si>
  <si>
    <t>Prestation d'entretien du linge résidents</t>
  </si>
  <si>
    <t>2020-041</t>
  </si>
  <si>
    <t xml:space="preserve">Prestations d'entretien du linge résidents hors site avec acquisition ou location maintenance avec option achat </t>
  </si>
  <si>
    <t>2021-041</t>
  </si>
  <si>
    <t>Prestation d'entretien du linge plat et professionnel</t>
  </si>
  <si>
    <t>ENTRETIEN ET LOCATION DE LINGE PLAT ET LINGE PROFESSIONNEL</t>
  </si>
  <si>
    <t>2023-R059</t>
  </si>
  <si>
    <t>Consommables</t>
  </si>
  <si>
    <t>Fourniture de produits d'incontinence et d'hygiène</t>
  </si>
  <si>
    <t>2019-043</t>
  </si>
  <si>
    <t>Fournitures d'incontinence et services associés</t>
  </si>
  <si>
    <t>2023-R097</t>
  </si>
  <si>
    <t>Équipements et consommables de bureau</t>
  </si>
  <si>
    <t>Fournitures de bureau, papier et consommables informatiques</t>
  </si>
  <si>
    <t>2019-021</t>
  </si>
  <si>
    <t>Services Généraux</t>
  </si>
  <si>
    <t>Equipement/Fournitures</t>
  </si>
  <si>
    <t xml:space="preserve">Fournitures de bureau, papier, consommables informatiques </t>
  </si>
  <si>
    <t>2023-R108</t>
  </si>
  <si>
    <t>Consommables informatiques recyclés</t>
  </si>
  <si>
    <t>2022-036</t>
  </si>
  <si>
    <t>Équipement de mobilier de bureau</t>
  </si>
  <si>
    <t>MOBILIER DE BUREAU/QVT</t>
  </si>
  <si>
    <t>2024-R072</t>
  </si>
  <si>
    <t>Mobilier de bureau, d'accueil et de salle de formation/réunion avec prestations associées</t>
  </si>
  <si>
    <t>2023-R068</t>
  </si>
  <si>
    <t>Fourniture de linge</t>
  </si>
  <si>
    <t>Fourniture de linge et habillement</t>
  </si>
  <si>
    <t>2020-002</t>
  </si>
  <si>
    <t xml:space="preserve">Achat de linge et habillement </t>
  </si>
  <si>
    <t>2020-014</t>
  </si>
  <si>
    <t>Fourniture de tenues professionnelles et EPI</t>
  </si>
  <si>
    <t>Tenues professionnelles et équipement de protection individuelle (EPI)</t>
  </si>
  <si>
    <t>2024-R058</t>
  </si>
  <si>
    <t>2024-R013</t>
  </si>
  <si>
    <t>Solutions innovantes de textiles réutilisables</t>
  </si>
  <si>
    <t>2020-037</t>
  </si>
  <si>
    <t>Gestion des déchets</t>
  </si>
  <si>
    <t>Gestion des déchets et prestations associées</t>
  </si>
  <si>
    <t>2020-137</t>
  </si>
  <si>
    <t>Prestation de gestion des DASRI</t>
  </si>
  <si>
    <t xml:space="preserve">Gestion des DASRI diffus </t>
  </si>
  <si>
    <t>2021-075</t>
  </si>
  <si>
    <t>Prestation de lavage de conteneurs à déchets</t>
  </si>
  <si>
    <t>PRESTATION DE LAVAGE DE CONTENEURS A DECHETS</t>
  </si>
  <si>
    <t>2024-R009</t>
  </si>
  <si>
    <t>2023-R069</t>
  </si>
  <si>
    <t>Prestation de gestion des biodéchets</t>
  </si>
  <si>
    <t>Gestion des biodéchets</t>
  </si>
  <si>
    <t>2021-038</t>
  </si>
  <si>
    <t>Nettoyage et hygiène</t>
  </si>
  <si>
    <t>Produits d'entretien des locaux et d'hygiène corporelle, consommables pour la collecte des déchets et arts de la table</t>
  </si>
  <si>
    <t>2018-022</t>
  </si>
  <si>
    <t>Produits et matériels d'entretien des locaux de collecte des déchet, d'hygiène corporelle, de restauration et d'arts de la table</t>
  </si>
  <si>
    <t>2023-R102</t>
  </si>
  <si>
    <t>Prestation de nettoyage et bionettoyage des locaux</t>
  </si>
  <si>
    <t>2021-071</t>
  </si>
  <si>
    <t>Nettoyage et bionettoyage des locaux</t>
  </si>
  <si>
    <t>2022-023</t>
  </si>
  <si>
    <t>Prestations de déménagement</t>
  </si>
  <si>
    <t>2018-047</t>
  </si>
  <si>
    <t xml:space="preserve">Prestation d'accompagnement et de transfert d'entreprises </t>
  </si>
  <si>
    <t>2022-045</t>
  </si>
  <si>
    <t>Solution de gestion des flux documentaires</t>
  </si>
  <si>
    <t>SOLUTIONS DE GESTION DES FLUX DOCUMENTAIRES</t>
  </si>
  <si>
    <t>2022-062</t>
  </si>
  <si>
    <t>Prestation d'abonnements de journaux, revues et périodiques</t>
  </si>
  <si>
    <t>Fourniture d’abonnements de journaux, revues et périodiques d’information générale ou spécialisée, français et étrangers</t>
  </si>
  <si>
    <t>2023-R092</t>
  </si>
  <si>
    <t>Prestation de mise à disposition de plateforme de services de proximité (conciergerie)</t>
  </si>
  <si>
    <t>2023-R041</t>
  </si>
  <si>
    <t>Prestations intellectuelles</t>
  </si>
  <si>
    <t>PRESTATIONS DE CONCIERGERIE</t>
  </si>
  <si>
    <t>2023-R087</t>
  </si>
  <si>
    <t>Fourniture de titres restaurants et cartes cadeaux</t>
  </si>
  <si>
    <t xml:space="preserve">Hôtellerie </t>
  </si>
  <si>
    <t>Fourniture et livraison de titres restaurants et cartes cadeaux</t>
  </si>
  <si>
    <t xml:space="preserve">Recyclage textile professionnel : fourniture, collecte et traitement </t>
  </si>
  <si>
    <t>2024-R061</t>
  </si>
  <si>
    <t>Consultation et mise</t>
  </si>
  <si>
    <t>LOGISTIQUE</t>
  </si>
  <si>
    <t>Numéro de marché</t>
  </si>
  <si>
    <t>2022-035</t>
  </si>
  <si>
    <t>Équipement de stockage et de manutention</t>
  </si>
  <si>
    <t>Équipements logistiques de manutention</t>
  </si>
  <si>
    <t>Logistique</t>
  </si>
  <si>
    <t>Fournitures de moyens de manutention</t>
  </si>
  <si>
    <t>2023-R031</t>
  </si>
  <si>
    <t xml:space="preserve">Fourniture d’équipements logistiques dédiés au circuit du linge et des déchets </t>
  </si>
  <si>
    <t>Fourniture d’équipements logistiques dédiés au circuit du linge et des déchets</t>
  </si>
  <si>
    <t>2023-R033</t>
  </si>
  <si>
    <t>Exosquelettes (actifs et passifs)</t>
  </si>
  <si>
    <t>Équipements d'exosquelettes</t>
  </si>
  <si>
    <t>ACQUISITION D'EXOSQUELETTES ERGONOMIQUES PERMETTANT DE RÉDUIRE LA CHARGE PHYSIQUE LIÉE À UNE ACTIVITÉ PROFESSIONNELLE</t>
  </si>
  <si>
    <t>2023-R057</t>
  </si>
  <si>
    <t>FOURNITURE D’EXOSQUELETTES (ROBOTS ET DISPOSITIFS d’ASSISTANCE PHYSIQUE A CONTENTION), AVEC PRESTATIONS ANNEXES</t>
  </si>
  <si>
    <t>2021-032</t>
  </si>
  <si>
    <t>Mobilier de bloc, PUI et magasin</t>
  </si>
  <si>
    <t>Équipement d'armoire sécurisée de pharmacie</t>
  </si>
  <si>
    <t>2017-071</t>
  </si>
  <si>
    <t>FOURNITURE, MISE EN SERVICE ET MAINTENANCE D’ARMOIRES SECURISEES DE PHARMACIE</t>
  </si>
  <si>
    <t>2021-024</t>
  </si>
  <si>
    <t>Équipements logistiques de distribution de médicaments et dispositif médicaux en mode d'achat grossiste</t>
  </si>
  <si>
    <t>LOGISTIQUE ET DISTRIBUTION DES DISPOSITIFS MEDICAUX ET DU MEDICAMENT</t>
  </si>
  <si>
    <t>2022-013</t>
  </si>
  <si>
    <t>Équipement d'armoire RFID</t>
  </si>
  <si>
    <t>ACQUISITION, MISE EN SERVICE ET MAINTENANCE D’ARMOIRE RFID</t>
  </si>
  <si>
    <t>2022-027</t>
  </si>
  <si>
    <t>Équipements logistiques de distribution de médicaments et dispositif médicaux en mode d'achat intermédiaire</t>
  </si>
  <si>
    <t>2023-R032</t>
  </si>
  <si>
    <t>Transport autonome</t>
  </si>
  <si>
    <t>Équipements de transport de charge par véhicule robotisé</t>
  </si>
  <si>
    <t xml:space="preserve">SOLUTION DE TRANSPORT DE CHARGES PAR VEHICULE ROBOTISE POUR LES FLUX LOGISTIQUES ET PRESTATIONS </t>
  </si>
  <si>
    <t>2024-R023</t>
  </si>
  <si>
    <t>Prestation de transport de prélèvements biologiques par drones</t>
  </si>
  <si>
    <t>BÂTIMENT</t>
  </si>
  <si>
    <t>2023-004</t>
  </si>
  <si>
    <t>Fournitures d'atelier</t>
  </si>
  <si>
    <t>Fournitures d'ateliers</t>
  </si>
  <si>
    <t>2019-012</t>
  </si>
  <si>
    <t>Bâtiment</t>
  </si>
  <si>
    <t xml:space="preserve">FOURNITURES D'ATELIERS POUR ENTRETIEN ET TRAVAUX </t>
  </si>
  <si>
    <t>2022-001</t>
  </si>
  <si>
    <t>Prestations de maintenance</t>
  </si>
  <si>
    <t>Prestations de maintenance des ascenseurs et escaliers mécaniques</t>
  </si>
  <si>
    <t>2017-072</t>
  </si>
  <si>
    <t>MAINTENANCE APPAREILS ELEVATEURS, ESCALIERS MECANIQUES, PORTES AUTO, BARRIERES LEVANTES</t>
  </si>
  <si>
    <t>2019-024</t>
  </si>
  <si>
    <t>Prestations de maintenance CVC</t>
  </si>
  <si>
    <t>EXPLOITATION-MAINTENANCE CVC &amp; ECS</t>
  </si>
  <si>
    <t>2024-R002</t>
  </si>
  <si>
    <t>2020-146</t>
  </si>
  <si>
    <t>Prestations de maintenance de portes automatiques</t>
  </si>
  <si>
    <t>MAINTENANCE PORTES AUTOMATIQUES</t>
  </si>
  <si>
    <t>2023-R101</t>
  </si>
  <si>
    <t>Prestations de maintenance multitechnique</t>
  </si>
  <si>
    <t>2021-002</t>
  </si>
  <si>
    <t>MAINTENANCE MULTITECHNIQUE</t>
  </si>
  <si>
    <t>2021-044</t>
  </si>
  <si>
    <t>Prestations intellectuelles d’assistance et de conseil au maître d’ouvrage pour les opérations de travaux du secteur médico-social</t>
  </si>
  <si>
    <t>2022-046</t>
  </si>
  <si>
    <t>Prestations de maintenance de portes automatiques (CT)</t>
  </si>
  <si>
    <t>2022-021</t>
  </si>
  <si>
    <t>Prestations de contrôle règlementaire des bâtiments</t>
  </si>
  <si>
    <t>2018-040</t>
  </si>
  <si>
    <t>VERIFICATIONS TECHNIQUES PERIODIQUES REGLEMENTAIRES</t>
  </si>
  <si>
    <t>2023-R055</t>
  </si>
  <si>
    <t>Prestations de travaux</t>
  </si>
  <si>
    <t>Prestations de travaux d'entretien</t>
  </si>
  <si>
    <t>2018-015</t>
  </si>
  <si>
    <t>PRESTATIONS DE TRAVAUX D’ENTRETIEN, DE REPARATION ET DE REAMENAGEMENT DE BATIMENT</t>
  </si>
  <si>
    <t>2024-R003</t>
  </si>
  <si>
    <t>Prestations de diagnostics amiante et autres diagnostics de contamination et immobiliers</t>
  </si>
  <si>
    <t>2020-100</t>
  </si>
  <si>
    <t>DIAGNOSTICS AMIANTE ET AUTRES DIAGNOSTICS DE CONTAMINATION &amp; IMMOBILIERS</t>
  </si>
  <si>
    <t>2020-102</t>
  </si>
  <si>
    <t>Prestations de travaux de désamiantage et déplombage</t>
  </si>
  <si>
    <t>TRAVAUX DE DESAMIANTAGE ET DEPLOMBAGE</t>
  </si>
  <si>
    <t>2024-R004</t>
  </si>
  <si>
    <t>2023-R058</t>
  </si>
  <si>
    <t>Prestations intellectuelles d'assistance à maîtrise d'ouvrage pour les opérations de travaux</t>
  </si>
  <si>
    <t>2018-024</t>
  </si>
  <si>
    <t>PRESTATIONS INTELLECTUELLES D’ASSISTANCE, CONSEIL ET ETUDES AU MAITRE D OUVRAGE POUR LES OPERATIONS DE TRAVAUX</t>
  </si>
  <si>
    <t>2024-R005</t>
  </si>
  <si>
    <t>Assistance au suivi d'exploitation, de maintenance et de travaux des appareils élévateurs, portes automatiques et équipements assimilés et prestations associées</t>
  </si>
  <si>
    <t>2020-034</t>
  </si>
  <si>
    <t>Assistance au suivi d'exploitation, de maintenance et de travaux des appareils élévateurs, portes automatiques et équipements assimiles et prestations associées</t>
  </si>
  <si>
    <t>2022-047</t>
  </si>
  <si>
    <t>Prestations intellectuelles de conduite d’opérations de travaux</t>
  </si>
  <si>
    <t>CONDUITE D'OPERATION</t>
  </si>
  <si>
    <t>2022-051</t>
  </si>
  <si>
    <t>Prestations de mandat de maitrise d'ouvrage</t>
  </si>
  <si>
    <t>MANDAT DE MAITRISE D'OUVRAGE (MAITRISE D'OUVRAGE DELEGUEE)</t>
  </si>
  <si>
    <t>2022-053</t>
  </si>
  <si>
    <t>Prestations intellectuelles d'assistance à maitrise d'usage</t>
  </si>
  <si>
    <t>AMO ASSISTANCE A MAITRISE D'USAGE</t>
  </si>
  <si>
    <t>ÉNERGIE</t>
  </si>
  <si>
    <t>2023-R005</t>
  </si>
  <si>
    <t>Fourniture d'énergie</t>
  </si>
  <si>
    <r>
      <t xml:space="preserve">Fourniture d'électricité
</t>
    </r>
    <r>
      <rPr>
        <i/>
        <sz val="11"/>
        <color rgb="FF000000"/>
        <rFont val="Roboto"/>
      </rPr>
      <t>Une campagne d'adhésion est organisée chaque année (en Trimestre1) pour les besoins des trois années suivantes</t>
    </r>
  </si>
  <si>
    <t>2019-010</t>
  </si>
  <si>
    <t>Energie</t>
  </si>
  <si>
    <t>SAD ÉLECTRICITÉ</t>
  </si>
  <si>
    <t>2023-R006</t>
  </si>
  <si>
    <r>
      <t xml:space="preserve">Fourniture de gaz naturel
</t>
    </r>
    <r>
      <rPr>
        <i/>
        <sz val="11"/>
        <color rgb="FF000000"/>
        <rFont val="Roboto"/>
      </rPr>
      <t>Une campagne d'adhésion est organisée chaque année (en Trimestre1) pour les besoins des trois années suivantes</t>
    </r>
  </si>
  <si>
    <t>2019-013</t>
  </si>
  <si>
    <t>SAD GAZ NATUREL</t>
  </si>
  <si>
    <t>2022-011</t>
  </si>
  <si>
    <t>Prestations pour la transition énergétique</t>
  </si>
  <si>
    <t>Prestation de pilotage de la performance énergétique</t>
  </si>
  <si>
    <t>2018-046</t>
  </si>
  <si>
    <t>Solutions d'information et de comptage en management de l'énergie</t>
  </si>
  <si>
    <t>2023-R086</t>
  </si>
  <si>
    <t>Prestation d'accompagnement à la valorisation des Certificats d’Économie d'Énergie</t>
  </si>
  <si>
    <t>2021-057</t>
  </si>
  <si>
    <t>Accompagnement à la valorisation des CEE</t>
  </si>
  <si>
    <t>2021-012</t>
  </si>
  <si>
    <t xml:space="preserve">Prestation de conseils d'étude et d'assistance à la maîtrise ouvrage pour l'efficacité énergétique </t>
  </si>
  <si>
    <t>MOBILITÉ</t>
  </si>
  <si>
    <t>Famille</t>
  </si>
  <si>
    <t>2022-066</t>
  </si>
  <si>
    <t>Location de moyens de mobilité douce</t>
  </si>
  <si>
    <t>Prestation de location longue durée de vélos et trottinettes électriques</t>
  </si>
  <si>
    <t>Mobilité</t>
  </si>
  <si>
    <t>Location Longue Durée de vélos à Assistance Électrique et de  trottinettes électriques</t>
  </si>
  <si>
    <t>2022-073</t>
  </si>
  <si>
    <t>Prestation de location longue durée de trottinettes électriques</t>
  </si>
  <si>
    <t>Location Longue Durée  de  trottinettes électriques</t>
  </si>
  <si>
    <t>2023-R021</t>
  </si>
  <si>
    <t>Location de véhicules</t>
  </si>
  <si>
    <t>Prestations de location de véhicule</t>
  </si>
  <si>
    <t>2018-056</t>
  </si>
  <si>
    <t>Prestations de location de véhicules et services associés</t>
  </si>
  <si>
    <t>2022-037</t>
  </si>
  <si>
    <t>Prestation de location longue durée de véhicules électriques</t>
  </si>
  <si>
    <t>Location longue durée, entretien, maintenance de véhicules électriques</t>
  </si>
  <si>
    <t>2022-075</t>
  </si>
  <si>
    <t>Location longue durée de véhicules électriques, vélos cargos, vélopartage, trottinettes, dispositif d’autopartage et bornes de recharge électriques</t>
  </si>
  <si>
    <t>Location Longue Durée d’un dispositif d’autopartage de véhicules électriques</t>
  </si>
  <si>
    <t>2023-R070</t>
  </si>
  <si>
    <t>Prestation de réservation de voyages</t>
  </si>
  <si>
    <t>2019-086</t>
  </si>
  <si>
    <t>DEPLACEMENTS PROFESSIONNELS ET CONGES BONIFIES</t>
  </si>
  <si>
    <t>2023-R067</t>
  </si>
  <si>
    <t>Prestation d'assurance de flotte automobile</t>
  </si>
  <si>
    <t>2020-018</t>
  </si>
  <si>
    <t>Prestations de services d'assurance de flotte automobile</t>
  </si>
  <si>
    <t>NUMERIQUE</t>
  </si>
  <si>
    <t>2022-010</t>
  </si>
  <si>
    <t>Équipements informatiques et infrastructures</t>
  </si>
  <si>
    <t>Chariots informatiques de soins et de visites</t>
  </si>
  <si>
    <t>2017-030</t>
  </si>
  <si>
    <t>Systèmes d'information</t>
  </si>
  <si>
    <t xml:space="preserve">Chariots informatiques de soins et de visites </t>
  </si>
  <si>
    <t>2022-009</t>
  </si>
  <si>
    <t>Équipement d’infrastructure informatique</t>
  </si>
  <si>
    <t>2018-029</t>
  </si>
  <si>
    <t>Infra IT Data center</t>
  </si>
  <si>
    <t>2023-R082</t>
  </si>
  <si>
    <t>2021-046</t>
  </si>
  <si>
    <t xml:space="preserve">Solution et infrastructures de téléphonie </t>
  </si>
  <si>
    <t>2019-015</t>
  </si>
  <si>
    <t>SOLUTIONS ET INFRASTRUCTURES DE TELEPHONIE POUR LES ETABLISSEMENTS DU SANITAIRE, SOCIAL ET MEDICO-SOCIAL</t>
  </si>
  <si>
    <t>2022-032</t>
  </si>
  <si>
    <t>Installation et maintenance d'équipements d'impression, de numérisation et de gestion documentaire</t>
  </si>
  <si>
    <t>2019-041</t>
  </si>
  <si>
    <t>système d'information</t>
  </si>
  <si>
    <t xml:space="preserve">Fournitures d'impression, de numérisation, de gestion documentaire et prestations associées installation et maintenance </t>
  </si>
  <si>
    <t>2023-R116</t>
  </si>
  <si>
    <t>Équipements informatiques autour du poste de travail</t>
  </si>
  <si>
    <t>2019-063</t>
  </si>
  <si>
    <t>Solutions informatiques autour du poste de travail</t>
  </si>
  <si>
    <t>2023-R098</t>
  </si>
  <si>
    <t>Lecteurs multifonctions (carte vitale, carte bancaire, carte cpx), logiciels et services associés</t>
  </si>
  <si>
    <t>2019-101</t>
  </si>
  <si>
    <t>Lecteurs de cartes (vitales, bancaires…)</t>
  </si>
  <si>
    <t>2023-R089</t>
  </si>
  <si>
    <t>Solutions de terminaux multimédia</t>
  </si>
  <si>
    <t>2020-016</t>
  </si>
  <si>
    <t xml:space="preserve">Terminaux multimédia et prestations associées </t>
  </si>
  <si>
    <t>2021-047</t>
  </si>
  <si>
    <t>Equipements informatiques et infrastructures</t>
  </si>
  <si>
    <t>Solutions et structures de téléphonie</t>
  </si>
  <si>
    <t xml:space="preserve">SOLUTIONS ET INFRASTRUCTURES DE TELEPHONIE </t>
  </si>
  <si>
    <t>2023-R045</t>
  </si>
  <si>
    <t>Solution d'impression, de numérisation, de gestion des documents et perstations associées</t>
  </si>
  <si>
    <t>SOLUTION D'IMPRESSION, DE NUMERISATION, DE GESTION DES DOCUMENTS ET PRESTATIONS ASSOCIEES-CT</t>
  </si>
  <si>
    <t>2024-R056</t>
  </si>
  <si>
    <t>Fourniture de ressources cloud, d'hébergement sec et d'infogérance</t>
  </si>
  <si>
    <t>2021-043</t>
  </si>
  <si>
    <t>Logiciels</t>
  </si>
  <si>
    <t>Logiciel de GMAO et équipement de métrologie</t>
  </si>
  <si>
    <t>2017-022</t>
  </si>
  <si>
    <t>ECME-logiciel de GMAO</t>
  </si>
  <si>
    <t>2022-078</t>
  </si>
  <si>
    <t>Solution logicielle de gestion de remplacement</t>
  </si>
  <si>
    <t>2018-033</t>
  </si>
  <si>
    <t>Solution logicielle de gestion de remplacement du logiciel</t>
  </si>
  <si>
    <t>2022-025</t>
  </si>
  <si>
    <t>Solution logicielle de vote électronique</t>
  </si>
  <si>
    <t>2018-044</t>
  </si>
  <si>
    <t>Vote électronique</t>
  </si>
  <si>
    <t>2020-015</t>
  </si>
  <si>
    <t>Solution logicielle de gestion de la comptabilité analytique hospitalière et d’aide au codage</t>
  </si>
  <si>
    <t>SI pilotage médico économique</t>
  </si>
  <si>
    <t>2020-128</t>
  </si>
  <si>
    <t>Bilbliothèque de logiciels multi-éditeurs</t>
  </si>
  <si>
    <t>Bilbliothèque de logiciel multi-éditeurs</t>
  </si>
  <si>
    <t>2024-R077</t>
  </si>
  <si>
    <t>APOLLO - Bibliothèque de logiciels multi-éditeurs</t>
  </si>
  <si>
    <t xml:space="preserve">Accompagnement à la professionnalisation de l'offre logicielle numérique </t>
  </si>
  <si>
    <t>2023-R088</t>
  </si>
  <si>
    <t>Bibliothèque de logiciels multi-éditeurs et prestations associées pour les collectivités territoriales</t>
  </si>
  <si>
    <t>2024-R078</t>
  </si>
  <si>
    <t>2020-152</t>
  </si>
  <si>
    <t>Solution innovante d'admission à distance des patients</t>
  </si>
  <si>
    <t>Solutions numériques innovantes KYP  de luminess</t>
  </si>
  <si>
    <t>2022-060</t>
  </si>
  <si>
    <t>Solution logicielle de gestion des RDV</t>
  </si>
  <si>
    <t>2018-008</t>
  </si>
  <si>
    <t>Solution logicielle de gestion des RDV et des services aux patients</t>
  </si>
  <si>
    <t>2020-094</t>
  </si>
  <si>
    <t>Solutions numériques innovantes</t>
  </si>
  <si>
    <t>2024-R063</t>
  </si>
  <si>
    <t>2023-R046</t>
  </si>
  <si>
    <t xml:space="preserve">Prestations de service </t>
  </si>
  <si>
    <t xml:space="preserve"> Solutions d'hébergement informatique : fourniture de ressources cloud, hébergement sec, cloud de confiance </t>
  </si>
  <si>
    <t>2020-027</t>
  </si>
  <si>
    <t xml:space="preserve">Solution d'hébergement et services associés </t>
  </si>
  <si>
    <t>2023-R035</t>
  </si>
  <si>
    <t>Solutions et prestations associées pour la sécurité des systèmes d'information</t>
  </si>
  <si>
    <t>2022-074</t>
  </si>
  <si>
    <t>Prestations de conseil en SI et télécoms</t>
  </si>
  <si>
    <t>2018-060</t>
  </si>
  <si>
    <t>PRESTATIONS DE CONSEIL ET D’ACCOMPAGNEMENT EN TELECOMMUNICATION ET SYSTEMES D’INFORMATION</t>
  </si>
  <si>
    <t>2021-008</t>
  </si>
  <si>
    <t>Prestation d'assistance à maÎtrise d'œuvre informatique</t>
  </si>
  <si>
    <t>AMOE informatique</t>
  </si>
  <si>
    <t>2022-038</t>
  </si>
  <si>
    <t>Prestation de conseil en organisation d'élection et vote électronique</t>
  </si>
  <si>
    <t>Expertise indépendante d'une solution de vote électronique, et prestations de conseil et accompagnement à l'organisation des élections</t>
  </si>
  <si>
    <t>2023-017</t>
  </si>
  <si>
    <t>Conseil en sécurité des SI</t>
  </si>
  <si>
    <t>CONSEIL ET ANALYSE EN SSI</t>
  </si>
  <si>
    <t>2023-R049</t>
  </si>
  <si>
    <t>Plateforme web de mise en relation avec des experts indépendants du numérique</t>
  </si>
  <si>
    <t>2023-R050</t>
  </si>
  <si>
    <t>Solutions de traçabilité</t>
  </si>
  <si>
    <t>Solution de suivi et de sécurisation des biens et des personnes</t>
  </si>
  <si>
    <t>2023-018</t>
  </si>
  <si>
    <t>Prestation d'assistance à maitrise d'ouvrage informatique</t>
  </si>
  <si>
    <t>Accompagnement à la mise en œuvre informatique</t>
  </si>
  <si>
    <t>2023-R099</t>
  </si>
  <si>
    <t>Prestations de déploiement de solution Microsoft 365</t>
  </si>
  <si>
    <t>2020-012</t>
  </si>
  <si>
    <t>AMO DEPLOIEMENT MICROSOFT OFFICE 365</t>
  </si>
  <si>
    <t>2023-R109</t>
  </si>
  <si>
    <t>Fourniture de services opérés de télécommunications et prestations associées</t>
  </si>
  <si>
    <t>2021-045</t>
  </si>
  <si>
    <t>FOURNITURE DE SERVICES OPERES DE TELECOMMUNICATIONS ET PRESTATIONS ASSOCIEES POUR LES CT</t>
  </si>
  <si>
    <t>2021-063</t>
  </si>
  <si>
    <t>Solution de cybersécurité</t>
  </si>
  <si>
    <t>2023-R115</t>
  </si>
  <si>
    <t>2021-018</t>
  </si>
  <si>
    <t>Solution de dossier de l'usager informatisé pour les ESMS</t>
  </si>
  <si>
    <t>2023-R036</t>
  </si>
  <si>
    <t>Services opérés de télécommunications</t>
  </si>
  <si>
    <t>2016-042</t>
  </si>
  <si>
    <t>SERVICES OPERES DE TELECOMMUNICATIONS</t>
  </si>
  <si>
    <t>SERVICES OPERES DE TELECOMMUNICATIONS POUR LES COLLECTIVITES PARTENAIRES, TERRITORIAUX DES HOPITAUX</t>
  </si>
  <si>
    <t>2024-R041</t>
  </si>
  <si>
    <t>SOLUTIONS D’HEBERGEMENT DES SYSTEMES D’INFORMATION ET SERVICES ASSOCIES, DESTINES AUX REGIONS, EPCI, COMMUNES ET LEURS GROUPEMENTS</t>
  </si>
  <si>
    <t>2024-R053</t>
  </si>
  <si>
    <t>Solution innovante : Parcours de formations en vidéo simulation immersive</t>
  </si>
  <si>
    <t>SERVICES RH, CONSEIL, FINANCES</t>
  </si>
  <si>
    <t>SOUS-FAMILLE</t>
  </si>
  <si>
    <t>2023-R100</t>
  </si>
  <si>
    <t>Paiement et financement</t>
  </si>
  <si>
    <t>Solution de financement</t>
  </si>
  <si>
    <t>2019-097</t>
  </si>
  <si>
    <t>PRESTATIONS D’OPERATION DE LOCATION ET PRESTATIONS 
ASSOCIEES</t>
  </si>
  <si>
    <t>2022-007</t>
  </si>
  <si>
    <t xml:space="preserve"> Conseil RH et finances</t>
  </si>
  <si>
    <t>2019-044</t>
  </si>
  <si>
    <t>CONSEIL EN RESSOURCES HUMAINES ET EN FINANCE</t>
  </si>
  <si>
    <t>2023-R039</t>
  </si>
  <si>
    <t>Conseil en stratégie et projets structurants</t>
  </si>
  <si>
    <t>2019-060</t>
  </si>
  <si>
    <t>PRESTATIONS DE CONSEIL ET D’APPUI AUX PROJETS STRUCTURANTS ET A LA CONDUITE DE CHANGEMENT OPERATIONNEL</t>
  </si>
  <si>
    <t>2020-109</t>
  </si>
  <si>
    <t>Prestation d'optimisation de l'information médicale (Codage et primo_codage)</t>
  </si>
  <si>
    <t>Prestation d'optimisation de l'information médicale (Codage)</t>
  </si>
  <si>
    <t>2024-R066</t>
  </si>
  <si>
    <t>2021-031</t>
  </si>
  <si>
    <t xml:space="preserve">Prestations de conseil et d'accompagnement en matière d'assurances </t>
  </si>
  <si>
    <t>2021-040</t>
  </si>
  <si>
    <t>Prestation de conseil en RSE</t>
  </si>
  <si>
    <t>Prestations de conseil, d’accompagnement, de gestion, de pilotage et de mise en œuvre d’une démarche RSE</t>
  </si>
  <si>
    <t>2022-008</t>
  </si>
  <si>
    <t>Prestation de conseil en logistique et medico-technique</t>
  </si>
  <si>
    <t>PRESTATIONS DE CONSEIL EN LOGISTIQUE ET EN ORGANISATION DES ACTIVITES MEDICO TECHNIQUES</t>
  </si>
  <si>
    <t>2024-R001</t>
  </si>
  <si>
    <t>Ressources humaines</t>
  </si>
  <si>
    <t>Formation professionnelle</t>
  </si>
  <si>
    <t>2020-028</t>
  </si>
  <si>
    <t>PRESTATIONS DE FORMATIONS</t>
  </si>
  <si>
    <t>2023-R063</t>
  </si>
  <si>
    <t>Prestations d'intérim paramédical et médico administratif national</t>
  </si>
  <si>
    <t>2020-024</t>
  </si>
  <si>
    <t>Prestations d'intérim paramédical</t>
  </si>
  <si>
    <t>2023-R083</t>
  </si>
  <si>
    <t>Prestation d'évaluation de la qualité</t>
  </si>
  <si>
    <t>2023-R051</t>
  </si>
  <si>
    <t>Prestations d'évaluation de la qualité des ESSMS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</si>
</sst>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mmm\-yy;@"/>
    <numFmt numFmtId="165" formatCode="mm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i/>
      <sz val="22"/>
      <color theme="5"/>
      <name val="Calibri"/>
      <family val="2"/>
      <scheme val="minor"/>
    </font>
    <font>
      <b/>
      <sz val="11"/>
      <color theme="0"/>
      <name val="Roboto"/>
    </font>
    <font>
      <sz val="11"/>
      <color theme="1"/>
      <name val="Roboto"/>
    </font>
    <font>
      <sz val="11"/>
      <color rgb="FF000000"/>
      <name val="Roboto"/>
    </font>
    <font>
      <sz val="11"/>
      <color rgb="FF39B6F3"/>
      <name val="Roboto"/>
    </font>
    <font>
      <sz val="11"/>
      <color theme="0"/>
      <name val="Roboto"/>
    </font>
    <font>
      <sz val="10"/>
      <color theme="1"/>
      <name val="Roboto Regular"/>
    </font>
    <font>
      <sz val="10"/>
      <color theme="1"/>
      <name val="Roboto"/>
    </font>
    <font>
      <i/>
      <sz val="11"/>
      <color theme="1"/>
      <name val="Roboto"/>
    </font>
    <font>
      <b/>
      <sz val="11"/>
      <color theme="1"/>
      <name val="Roboto"/>
    </font>
    <font>
      <sz val="10"/>
      <name val="Roboto"/>
    </font>
    <font>
      <b/>
      <sz val="22"/>
      <color theme="5"/>
      <name val="Roboto"/>
    </font>
    <font>
      <b/>
      <sz val="14"/>
      <color rgb="FF39B6F3"/>
      <name val="Roboto"/>
    </font>
    <font>
      <b/>
      <sz val="11"/>
      <name val="Roboto"/>
    </font>
    <font>
      <b/>
      <i/>
      <sz val="11"/>
      <color theme="1"/>
      <name val="Roboto"/>
    </font>
    <font>
      <sz val="11"/>
      <name val="Roboto"/>
    </font>
    <font>
      <i/>
      <sz val="10"/>
      <color theme="1"/>
      <name val="Roboto"/>
    </font>
    <font>
      <u/>
      <sz val="11"/>
      <color theme="1"/>
      <name val="Roboto"/>
    </font>
    <font>
      <b/>
      <sz val="22"/>
      <color rgb="FFF5096E"/>
      <name val="Roboto"/>
    </font>
    <font>
      <i/>
      <sz val="11"/>
      <name val="Roboto"/>
    </font>
    <font>
      <b/>
      <sz val="20"/>
      <color rgb="FF00B0F0"/>
      <name val="Roboto"/>
    </font>
    <font>
      <b/>
      <sz val="22"/>
      <color rgb="FF39B5F3"/>
      <name val="Roboto"/>
    </font>
    <font>
      <b/>
      <sz val="16"/>
      <color rgb="FF8A65B7"/>
      <name val="Roboto"/>
    </font>
    <font>
      <b/>
      <sz val="22"/>
      <color rgb="FF8F61CD"/>
      <name val="Roboto"/>
    </font>
    <font>
      <b/>
      <sz val="22"/>
      <color rgb="FF8A65B7"/>
      <name val="Roboto"/>
    </font>
    <font>
      <i/>
      <sz val="11"/>
      <color rgb="FF000000"/>
      <name val="Roboto"/>
    </font>
    <font>
      <b/>
      <sz val="13"/>
      <color rgb="FFF58220"/>
      <name val="Roboto"/>
    </font>
    <font>
      <b/>
      <sz val="13"/>
      <color rgb="FFE5572E"/>
      <name val="Roboto"/>
    </font>
    <font>
      <b/>
      <sz val="14"/>
      <color theme="5"/>
      <name val="Roboto"/>
    </font>
    <font>
      <b/>
      <sz val="22"/>
      <color rgb="FF3A4A99"/>
      <name val="Roboto"/>
    </font>
    <font>
      <b/>
      <sz val="13"/>
      <color rgb="FFED6F8F"/>
      <name val="Roboto"/>
    </font>
    <font>
      <b/>
      <sz val="13"/>
      <color rgb="FF7FCEF4"/>
      <name val="Roboto"/>
    </font>
    <font>
      <b/>
      <sz val="13"/>
      <color rgb="FF592B61"/>
      <name val="Roboto"/>
    </font>
    <font>
      <sz val="11"/>
      <name val="Calibri"/>
      <family val="2"/>
      <scheme val="minor"/>
    </font>
    <font>
      <b/>
      <sz val="10"/>
      <name val="Roboto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AF9F"/>
        <bgColor indexed="64"/>
      </patternFill>
    </fill>
    <fill>
      <patternFill patternType="solid">
        <fgColor rgb="FFFAB95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CEF4"/>
        <bgColor indexed="64"/>
      </patternFill>
    </fill>
    <fill>
      <patternFill patternType="solid">
        <fgColor rgb="FFB9D4A4"/>
        <bgColor indexed="64"/>
      </patternFill>
    </fill>
    <fill>
      <patternFill patternType="solid">
        <fgColor rgb="FF324B8C"/>
        <bgColor indexed="64"/>
      </patternFill>
    </fill>
    <fill>
      <patternFill patternType="solid">
        <fgColor rgb="FFEBEEF7"/>
        <bgColor indexed="64"/>
      </patternFill>
    </fill>
    <fill>
      <patternFill patternType="solid">
        <fgColor rgb="FF39B6F3"/>
        <bgColor indexed="64"/>
      </patternFill>
    </fill>
    <fill>
      <patternFill patternType="solid">
        <fgColor rgb="FFEBEF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ABA5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6F8F"/>
        <bgColor indexed="64"/>
      </patternFill>
    </fill>
    <fill>
      <patternFill patternType="solid">
        <fgColor rgb="FFFBDDE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6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4" xfId="0" applyNumberFormat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/>
    <xf numFmtId="0" fontId="4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0" fillId="2" borderId="0" xfId="0" applyNumberForma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8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0" fillId="0" borderId="8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14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2" fontId="7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quotePrefix="1" applyBorder="1"/>
    <xf numFmtId="0" fontId="0" fillId="0" borderId="3" xfId="0" applyBorder="1" applyAlignment="1">
      <alignment horizontal="left" vertical="center"/>
    </xf>
    <xf numFmtId="14" fontId="0" fillId="0" borderId="7" xfId="0" applyNumberFormat="1" applyBorder="1" applyAlignment="1">
      <alignment horizontal="center"/>
    </xf>
    <xf numFmtId="0" fontId="0" fillId="0" borderId="13" xfId="0" applyBorder="1" applyAlignment="1">
      <alignment vertical="center"/>
    </xf>
    <xf numFmtId="2" fontId="0" fillId="0" borderId="5" xfId="0" applyNumberFormat="1" applyBorder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0" fillId="2" borderId="0" xfId="0" applyNumberFormat="1" applyFill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14" fontId="0" fillId="0" borderId="4" xfId="0" applyNumberFormat="1" applyBorder="1" applyAlignment="1">
      <alignment wrapText="1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14" fontId="2" fillId="5" borderId="2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10" fillId="7" borderId="4" xfId="0" applyFont="1" applyFill="1" applyBorder="1" applyAlignment="1">
      <alignment vertical="top"/>
    </xf>
    <xf numFmtId="0" fontId="0" fillId="0" borderId="0" xfId="0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4" borderId="16" xfId="0" applyFont="1" applyFill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14" fontId="2" fillId="3" borderId="19" xfId="0" applyNumberFormat="1" applyFont="1" applyFill="1" applyBorder="1" applyAlignment="1">
      <alignment horizontal="center" vertical="top"/>
    </xf>
    <xf numFmtId="14" fontId="2" fillId="5" borderId="20" xfId="0" applyNumberFormat="1" applyFont="1" applyFill="1" applyBorder="1" applyAlignment="1">
      <alignment horizontal="center" vertical="top"/>
    </xf>
    <xf numFmtId="14" fontId="2" fillId="5" borderId="15" xfId="0" applyNumberFormat="1" applyFont="1" applyFill="1" applyBorder="1" applyAlignment="1">
      <alignment horizontal="center" vertical="top"/>
    </xf>
    <xf numFmtId="0" fontId="2" fillId="4" borderId="20" xfId="0" applyFont="1" applyFill="1" applyBorder="1" applyAlignment="1">
      <alignment vertical="top"/>
    </xf>
    <xf numFmtId="0" fontId="2" fillId="5" borderId="16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10" fillId="7" borderId="16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14" fontId="2" fillId="3" borderId="3" xfId="0" applyNumberFormat="1" applyFont="1" applyFill="1" applyBorder="1" applyAlignment="1">
      <alignment vertical="top"/>
    </xf>
    <xf numFmtId="14" fontId="2" fillId="5" borderId="2" xfId="0" applyNumberFormat="1" applyFont="1" applyFill="1" applyBorder="1" applyAlignment="1">
      <alignment vertical="top"/>
    </xf>
    <xf numFmtId="14" fontId="2" fillId="5" borderId="1" xfId="0" applyNumberFormat="1" applyFont="1" applyFill="1" applyBorder="1" applyAlignment="1">
      <alignment vertical="top"/>
    </xf>
    <xf numFmtId="2" fontId="11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18" fillId="0" borderId="21" xfId="0" applyFont="1" applyBorder="1" applyAlignment="1" applyProtection="1">
      <alignment horizontal="center" vertical="center"/>
      <protection hidden="1"/>
    </xf>
    <xf numFmtId="165" fontId="16" fillId="11" borderId="22" xfId="0" applyNumberFormat="1" applyFont="1" applyFill="1" applyBorder="1" applyAlignment="1">
      <alignment horizontal="center" vertical="center" textRotation="90"/>
    </xf>
    <xf numFmtId="165" fontId="16" fillId="0" borderId="23" xfId="0" applyNumberFormat="1" applyFont="1" applyBorder="1" applyAlignment="1">
      <alignment horizontal="center" vertical="center" textRotation="90"/>
    </xf>
    <xf numFmtId="165" fontId="16" fillId="11" borderId="23" xfId="0" applyNumberFormat="1" applyFont="1" applyFill="1" applyBorder="1" applyAlignment="1">
      <alignment horizontal="center" vertical="center" textRotation="90"/>
    </xf>
    <xf numFmtId="14" fontId="15" fillId="9" borderId="23" xfId="0" applyNumberFormat="1" applyFont="1" applyFill="1" applyBorder="1" applyAlignment="1">
      <alignment horizontal="center" vertical="center"/>
    </xf>
    <xf numFmtId="164" fontId="16" fillId="12" borderId="23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2" fontId="16" fillId="2" borderId="0" xfId="0" applyNumberFormat="1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vertical="center" wrapText="1"/>
    </xf>
    <xf numFmtId="2" fontId="25" fillId="2" borderId="0" xfId="0" applyNumberFormat="1" applyFont="1" applyFill="1" applyAlignment="1">
      <alignment vertical="center" wrapText="1"/>
    </xf>
    <xf numFmtId="2" fontId="25" fillId="2" borderId="8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top"/>
    </xf>
    <xf numFmtId="0" fontId="28" fillId="13" borderId="1" xfId="0" applyFont="1" applyFill="1" applyBorder="1" applyAlignment="1">
      <alignment vertical="top"/>
    </xf>
    <xf numFmtId="2" fontId="23" fillId="13" borderId="3" xfId="0" applyNumberFormat="1" applyFont="1" applyFill="1" applyBorder="1" applyAlignment="1">
      <alignment vertical="top" wrapText="1"/>
    </xf>
    <xf numFmtId="0" fontId="23" fillId="13" borderId="1" xfId="0" applyFont="1" applyFill="1" applyBorder="1" applyAlignment="1">
      <alignment vertical="top" wrapText="1"/>
    </xf>
    <xf numFmtId="0" fontId="23" fillId="13" borderId="4" xfId="0" applyFont="1" applyFill="1" applyBorder="1" applyAlignment="1">
      <alignment vertical="top" wrapText="1"/>
    </xf>
    <xf numFmtId="0" fontId="23" fillId="13" borderId="1" xfId="0" applyFont="1" applyFill="1" applyBorder="1" applyAlignment="1">
      <alignment vertical="top"/>
    </xf>
    <xf numFmtId="14" fontId="23" fillId="13" borderId="1" xfId="0" applyNumberFormat="1" applyFont="1" applyFill="1" applyBorder="1" applyAlignment="1">
      <alignment vertical="top"/>
    </xf>
    <xf numFmtId="14" fontId="23" fillId="13" borderId="2" xfId="0" applyNumberFormat="1" applyFont="1" applyFill="1" applyBorder="1" applyAlignment="1">
      <alignment vertical="top"/>
    </xf>
    <xf numFmtId="0" fontId="23" fillId="13" borderId="1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vertical="top"/>
    </xf>
    <xf numFmtId="0" fontId="23" fillId="5" borderId="4" xfId="0" applyFont="1" applyFill="1" applyBorder="1" applyAlignment="1">
      <alignment vertical="top"/>
    </xf>
    <xf numFmtId="0" fontId="23" fillId="4" borderId="4" xfId="0" applyFont="1" applyFill="1" applyBorder="1" applyAlignment="1">
      <alignment vertical="top"/>
    </xf>
    <xf numFmtId="0" fontId="27" fillId="7" borderId="4" xfId="0" applyFont="1" applyFill="1" applyBorder="1" applyAlignment="1">
      <alignment vertical="top"/>
    </xf>
    <xf numFmtId="2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14" fontId="16" fillId="0" borderId="8" xfId="0" applyNumberFormat="1" applyFont="1" applyBorder="1" applyAlignment="1">
      <alignment vertical="center"/>
    </xf>
    <xf numFmtId="0" fontId="16" fillId="0" borderId="1" xfId="0" quotePrefix="1" applyFont="1" applyBorder="1" applyAlignment="1">
      <alignment vertical="center" wrapText="1"/>
    </xf>
    <xf numFmtId="0" fontId="16" fillId="0" borderId="1" xfId="0" quotePrefix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top"/>
    </xf>
    <xf numFmtId="2" fontId="16" fillId="0" borderId="0" xfId="0" applyNumberFormat="1" applyFont="1"/>
    <xf numFmtId="0" fontId="16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6" fillId="0" borderId="0" xfId="0" applyFont="1"/>
    <xf numFmtId="0" fontId="22" fillId="0" borderId="0" xfId="0" applyFont="1"/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2" fontId="16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9" fillId="2" borderId="0" xfId="0" applyNumberFormat="1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2" fontId="32" fillId="2" borderId="0" xfId="0" applyNumberFormat="1" applyFont="1" applyFill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2" fontId="23" fillId="0" borderId="3" xfId="0" applyNumberFormat="1" applyFont="1" applyBorder="1" applyAlignment="1">
      <alignment horizontal="left" vertical="top"/>
    </xf>
    <xf numFmtId="0" fontId="23" fillId="0" borderId="1" xfId="0" applyFont="1" applyBorder="1" applyAlignment="1">
      <alignment vertical="top"/>
    </xf>
    <xf numFmtId="0" fontId="16" fillId="0" borderId="0" xfId="0" applyFont="1" applyAlignment="1">
      <alignment horizontal="center" vertical="top"/>
    </xf>
    <xf numFmtId="0" fontId="28" fillId="13" borderId="1" xfId="0" applyFont="1" applyFill="1" applyBorder="1" applyAlignment="1">
      <alignment horizontal="center" vertical="top"/>
    </xf>
    <xf numFmtId="2" fontId="23" fillId="13" borderId="3" xfId="0" applyNumberFormat="1" applyFont="1" applyFill="1" applyBorder="1" applyAlignment="1">
      <alignment horizontal="left" vertical="top"/>
    </xf>
    <xf numFmtId="0" fontId="23" fillId="13" borderId="1" xfId="0" applyFont="1" applyFill="1" applyBorder="1" applyAlignment="1">
      <alignment horizontal="left" vertical="top" wrapText="1"/>
    </xf>
    <xf numFmtId="0" fontId="23" fillId="13" borderId="1" xfId="0" applyFont="1" applyFill="1" applyBorder="1" applyAlignment="1">
      <alignment horizontal="left" vertical="top"/>
    </xf>
    <xf numFmtId="0" fontId="23" fillId="13" borderId="4" xfId="0" applyFont="1" applyFill="1" applyBorder="1" applyAlignment="1">
      <alignment horizontal="left" vertical="top" wrapText="1"/>
    </xf>
    <xf numFmtId="2" fontId="1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7" xfId="0" applyFont="1" applyBorder="1"/>
    <xf numFmtId="14" fontId="16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4" xfId="0" applyFont="1" applyBorder="1"/>
    <xf numFmtId="0" fontId="3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14" fontId="16" fillId="0" borderId="8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/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4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/>
    </xf>
    <xf numFmtId="0" fontId="24" fillId="8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2" fontId="35" fillId="2" borderId="0" xfId="0" applyNumberFormat="1" applyFont="1" applyFill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8" fillId="13" borderId="1" xfId="0" applyFont="1" applyFill="1" applyBorder="1" applyAlignment="1">
      <alignment horizontal="center" vertical="top" wrapText="1"/>
    </xf>
    <xf numFmtId="2" fontId="23" fillId="13" borderId="3" xfId="0" applyNumberFormat="1" applyFont="1" applyFill="1" applyBorder="1" applyAlignment="1">
      <alignment horizontal="center" vertical="top" wrapText="1"/>
    </xf>
    <xf numFmtId="0" fontId="23" fillId="13" borderId="4" xfId="0" applyFont="1" applyFill="1" applyBorder="1" applyAlignment="1">
      <alignment horizontal="center" vertical="top" wrapText="1"/>
    </xf>
    <xf numFmtId="14" fontId="23" fillId="13" borderId="3" xfId="0" applyNumberFormat="1" applyFont="1" applyFill="1" applyBorder="1" applyAlignment="1">
      <alignment horizontal="center" vertical="top" wrapText="1"/>
    </xf>
    <xf numFmtId="14" fontId="23" fillId="13" borderId="2" xfId="0" applyNumberFormat="1" applyFont="1" applyFill="1" applyBorder="1" applyAlignment="1">
      <alignment horizontal="center" vertical="top" wrapText="1"/>
    </xf>
    <xf numFmtId="14" fontId="23" fillId="13" borderId="1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center" vertical="top" wrapText="1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2" fontId="35" fillId="2" borderId="0" xfId="0" applyNumberFormat="1" applyFont="1" applyFill="1" applyAlignment="1">
      <alignment horizontal="left" vertical="center" wrapText="1"/>
    </xf>
    <xf numFmtId="2" fontId="23" fillId="13" borderId="3" xfId="0" applyNumberFormat="1" applyFont="1" applyFill="1" applyBorder="1" applyAlignment="1">
      <alignment horizontal="center" vertical="top"/>
    </xf>
    <xf numFmtId="0" fontId="23" fillId="13" borderId="4" xfId="0" applyFont="1" applyFill="1" applyBorder="1" applyAlignment="1">
      <alignment vertical="top"/>
    </xf>
    <xf numFmtId="0" fontId="16" fillId="0" borderId="3" xfId="0" applyFont="1" applyBorder="1" applyAlignment="1">
      <alignment wrapText="1"/>
    </xf>
    <xf numFmtId="0" fontId="16" fillId="0" borderId="1" xfId="0" quotePrefix="1" applyFont="1" applyBorder="1" applyAlignment="1">
      <alignment horizontal="left" vertical="center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vertical="center" wrapText="1"/>
    </xf>
    <xf numFmtId="2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2" fontId="16" fillId="2" borderId="0" xfId="0" applyNumberFormat="1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4" fontId="36" fillId="2" borderId="0" xfId="1" applyFont="1" applyFill="1" applyAlignment="1">
      <alignment vertical="center" wrapText="1"/>
    </xf>
    <xf numFmtId="2" fontId="16" fillId="0" borderId="0" xfId="0" applyNumberFormat="1" applyFont="1" applyAlignment="1">
      <alignment horizontal="left" vertical="center" wrapText="1"/>
    </xf>
    <xf numFmtId="14" fontId="16" fillId="0" borderId="1" xfId="0" applyNumberFormat="1" applyFont="1" applyBorder="1" applyAlignment="1">
      <alignment wrapText="1"/>
    </xf>
    <xf numFmtId="0" fontId="16" fillId="0" borderId="1" xfId="0" quotePrefix="1" applyFont="1" applyBorder="1" applyAlignment="1">
      <alignment wrapText="1"/>
    </xf>
    <xf numFmtId="2" fontId="16" fillId="0" borderId="5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vertical="center" wrapText="1"/>
    </xf>
    <xf numFmtId="2" fontId="37" fillId="2" borderId="0" xfId="0" applyNumberFormat="1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/>
    <xf numFmtId="14" fontId="16" fillId="0" borderId="6" xfId="0" applyNumberFormat="1" applyFont="1" applyBorder="1"/>
    <xf numFmtId="0" fontId="22" fillId="2" borderId="1" xfId="0" applyFont="1" applyFill="1" applyBorder="1" applyAlignment="1">
      <alignment horizontal="center" vertical="center"/>
    </xf>
    <xf numFmtId="14" fontId="16" fillId="0" borderId="10" xfId="0" applyNumberFormat="1" applyFont="1" applyBorder="1"/>
    <xf numFmtId="14" fontId="16" fillId="0" borderId="12" xfId="0" applyNumberFormat="1" applyFont="1" applyBorder="1"/>
    <xf numFmtId="14" fontId="16" fillId="0" borderId="12" xfId="0" applyNumberFormat="1" applyFont="1" applyBorder="1" applyAlignment="1">
      <alignment horizontal="center" vertical="center"/>
    </xf>
    <xf numFmtId="14" fontId="16" fillId="0" borderId="9" xfId="0" applyNumberFormat="1" applyFont="1" applyBorder="1"/>
    <xf numFmtId="14" fontId="16" fillId="0" borderId="11" xfId="0" applyNumberFormat="1" applyFont="1" applyBorder="1"/>
    <xf numFmtId="14" fontId="16" fillId="0" borderId="11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14" fontId="16" fillId="0" borderId="1" xfId="0" applyNumberFormat="1" applyFont="1" applyBorder="1" applyAlignment="1">
      <alignment vertical="center" wrapText="1"/>
    </xf>
    <xf numFmtId="0" fontId="16" fillId="0" borderId="1" xfId="0" quotePrefix="1" applyFont="1" applyBorder="1"/>
    <xf numFmtId="0" fontId="23" fillId="0" borderId="6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 wrapText="1"/>
    </xf>
    <xf numFmtId="0" fontId="23" fillId="6" borderId="4" xfId="0" applyFont="1" applyFill="1" applyBorder="1" applyAlignment="1">
      <alignment vertical="top" wrapText="1"/>
    </xf>
    <xf numFmtId="0" fontId="23" fillId="0" borderId="1" xfId="0" applyFont="1" applyBorder="1" applyAlignment="1">
      <alignment horizontal="left" vertical="top"/>
    </xf>
    <xf numFmtId="14" fontId="23" fillId="3" borderId="3" xfId="0" applyNumberFormat="1" applyFont="1" applyFill="1" applyBorder="1" applyAlignment="1">
      <alignment vertical="top"/>
    </xf>
    <xf numFmtId="14" fontId="23" fillId="5" borderId="2" xfId="0" applyNumberFormat="1" applyFont="1" applyFill="1" applyBorder="1" applyAlignment="1">
      <alignment vertical="top"/>
    </xf>
    <xf numFmtId="14" fontId="23" fillId="5" borderId="1" xfId="0" applyNumberFormat="1" applyFont="1" applyFill="1" applyBorder="1" applyAlignment="1">
      <alignment vertical="top"/>
    </xf>
    <xf numFmtId="0" fontId="16" fillId="0" borderId="2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2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14" fontId="16" fillId="0" borderId="7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2" fontId="42" fillId="2" borderId="0" xfId="0" applyNumberFormat="1" applyFont="1" applyFill="1" applyAlignment="1">
      <alignment vertical="center" wrapText="1"/>
    </xf>
    <xf numFmtId="2" fontId="35" fillId="2" borderId="8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2" fontId="43" fillId="2" borderId="0" xfId="0" applyNumberFormat="1" applyFont="1" applyFill="1" applyAlignment="1">
      <alignment vertical="center"/>
    </xf>
    <xf numFmtId="164" fontId="16" fillId="12" borderId="2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14" fontId="23" fillId="5" borderId="3" xfId="0" applyNumberFormat="1" applyFont="1" applyFill="1" applyBorder="1" applyAlignment="1">
      <alignment vertical="top"/>
    </xf>
    <xf numFmtId="0" fontId="23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9" fillId="10" borderId="2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28" fillId="15" borderId="1" xfId="0" applyFont="1" applyFill="1" applyBorder="1" applyAlignment="1">
      <alignment vertical="top"/>
    </xf>
    <xf numFmtId="0" fontId="23" fillId="15" borderId="1" xfId="0" applyFont="1" applyFill="1" applyBorder="1" applyAlignment="1">
      <alignment vertical="top" wrapText="1"/>
    </xf>
    <xf numFmtId="0" fontId="23" fillId="15" borderId="1" xfId="0" applyFont="1" applyFill="1" applyBorder="1" applyAlignment="1">
      <alignment vertical="top"/>
    </xf>
    <xf numFmtId="14" fontId="23" fillId="15" borderId="2" xfId="0" applyNumberFormat="1" applyFont="1" applyFill="1" applyBorder="1" applyAlignment="1">
      <alignment vertical="top"/>
    </xf>
    <xf numFmtId="14" fontId="23" fillId="15" borderId="1" xfId="0" applyNumberFormat="1" applyFont="1" applyFill="1" applyBorder="1" applyAlignment="1">
      <alignment vertical="top"/>
    </xf>
    <xf numFmtId="0" fontId="23" fillId="15" borderId="4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3" fillId="17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3" fillId="18" borderId="1" xfId="0" applyFont="1" applyFill="1" applyBorder="1" applyAlignment="1">
      <alignment horizontal="center" vertical="top" wrapText="1"/>
    </xf>
    <xf numFmtId="14" fontId="16" fillId="0" borderId="8" xfId="0" applyNumberFormat="1" applyFont="1" applyBorder="1" applyAlignment="1">
      <alignment horizontal="center" vertical="center"/>
    </xf>
    <xf numFmtId="2" fontId="0" fillId="16" borderId="1" xfId="0" applyNumberForma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2" fontId="23" fillId="13" borderId="3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14" fontId="23" fillId="13" borderId="3" xfId="0" applyNumberFormat="1" applyFont="1" applyFill="1" applyBorder="1" applyAlignment="1">
      <alignment horizontal="center" vertical="center"/>
    </xf>
    <xf numFmtId="14" fontId="23" fillId="13" borderId="2" xfId="0" applyNumberFormat="1" applyFont="1" applyFill="1" applyBorder="1" applyAlignment="1">
      <alignment horizontal="center" vertical="center"/>
    </xf>
    <xf numFmtId="14" fontId="23" fillId="13" borderId="1" xfId="0" applyNumberFormat="1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19" borderId="1" xfId="0" applyFill="1" applyBorder="1" applyAlignment="1">
      <alignment horizontal="left" vertical="center" wrapText="1"/>
    </xf>
    <xf numFmtId="2" fontId="47" fillId="0" borderId="1" xfId="0" applyNumberFormat="1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14" fontId="23" fillId="5" borderId="3" xfId="0" applyNumberFormat="1" applyFont="1" applyFill="1" applyBorder="1" applyAlignment="1">
      <alignment horizontal="center" vertical="top"/>
    </xf>
    <xf numFmtId="0" fontId="16" fillId="20" borderId="0" xfId="0" applyFont="1" applyFill="1" applyAlignment="1">
      <alignment horizontal="center" vertical="top" wrapText="1"/>
    </xf>
    <xf numFmtId="0" fontId="16" fillId="21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4" fontId="23" fillId="0" borderId="5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6" fillId="22" borderId="21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49" fillId="0" borderId="1" xfId="0" applyNumberFormat="1" applyFont="1" applyBorder="1" applyAlignment="1">
      <alignment horizontal="center" vertical="center" wrapText="1"/>
    </xf>
    <xf numFmtId="2" fontId="16" fillId="19" borderId="1" xfId="0" applyNumberFormat="1" applyFont="1" applyFill="1" applyBorder="1" applyAlignment="1">
      <alignment vertical="center" wrapText="1"/>
    </xf>
    <xf numFmtId="2" fontId="44" fillId="2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4" fontId="40" fillId="2" borderId="0" xfId="1" applyFont="1" applyFill="1" applyAlignment="1">
      <alignment horizontal="center" vertical="center" wrapText="1"/>
    </xf>
    <xf numFmtId="44" fontId="41" fillId="2" borderId="0" xfId="1" applyFont="1" applyFill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 wrapText="1"/>
    </xf>
    <xf numFmtId="2" fontId="41" fillId="0" borderId="0" xfId="0" applyNumberFormat="1" applyFont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2" fontId="45" fillId="2" borderId="0" xfId="0" applyNumberFormat="1" applyFont="1" applyFill="1" applyAlignment="1">
      <alignment horizontal="center" vertical="center" wrapText="1"/>
    </xf>
    <xf numFmtId="2" fontId="46" fillId="2" borderId="0" xfId="0" applyNumberFormat="1" applyFont="1" applyFill="1" applyAlignment="1">
      <alignment horizontal="center" vertical="center"/>
    </xf>
    <xf numFmtId="44" fontId="46" fillId="2" borderId="0" xfId="1" applyFont="1" applyFill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177"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ill>
        <patternFill>
          <bgColor rgb="FF80CFF5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  <dxf>
      <fill>
        <patternFill>
          <bgColor rgb="FFFAB95A"/>
        </patternFill>
      </fill>
    </dxf>
    <dxf>
      <fill>
        <patternFill>
          <bgColor rgb="FFB9D4A4"/>
        </patternFill>
      </fill>
    </dxf>
    <dxf>
      <fill>
        <patternFill>
          <bgColor rgb="FF0DAF9F"/>
        </patternFill>
      </fill>
    </dxf>
    <dxf>
      <fill>
        <patternFill>
          <bgColor rgb="FFFFC000"/>
        </patternFill>
      </fill>
    </dxf>
    <dxf>
      <fill>
        <patternFill>
          <bgColor rgb="FFFABA5A"/>
        </patternFill>
      </fill>
    </dxf>
    <dxf>
      <font>
        <color rgb="FF39B6F3"/>
      </font>
    </dxf>
    <dxf>
      <font>
        <color theme="0"/>
      </font>
      <fill>
        <patternFill>
          <fgColor rgb="FF39B6F3"/>
          <bgColor rgb="FF39B6F3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AB95A"/>
        </patternFill>
      </fill>
    </dxf>
    <dxf>
      <fill>
        <patternFill>
          <bgColor rgb="FF3A4A99"/>
        </patternFill>
      </fill>
    </dxf>
    <dxf>
      <fill>
        <patternFill>
          <bgColor rgb="FF7FCEF4"/>
        </patternFill>
      </fill>
    </dxf>
    <dxf>
      <fill>
        <patternFill>
          <bgColor rgb="FF0DAF9F"/>
        </patternFill>
      </fill>
    </dxf>
  </dxfs>
  <tableStyles count="0" defaultTableStyle="TableStyleMedium2" defaultPivotStyle="PivotStyleLight16"/>
  <colors>
    <mruColors>
      <color rgb="FFFABA5A"/>
      <color rgb="FFE5572E"/>
      <color rgb="FFED6F8F"/>
      <color rgb="FF592B61"/>
      <color rgb="FF7FCEF4"/>
      <color rgb="FF80CFF5"/>
      <color rgb="FFFAB95A"/>
      <color rgb="FF8260CE"/>
      <color rgb="FF8F61CD"/>
      <color rgb="FF8A6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113392</xdr:colOff>
      <xdr:row>1</xdr:row>
      <xdr:rowOff>129722</xdr:rowOff>
    </xdr:from>
    <xdr:to>
      <xdr:col>0</xdr:col>
      <xdr:colOff>735238</xdr:colOff>
      <xdr:row>4</xdr:row>
      <xdr:rowOff>10886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33817542-0C3F-ABE2-5D18-14C89B72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92" y="129722"/>
          <a:ext cx="625021" cy="56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2</xdr:row>
      <xdr:rowOff>152400</xdr:rowOff>
    </xdr:from>
    <xdr:to>
      <xdr:col>1</xdr:col>
      <xdr:colOff>168275</xdr:colOff>
      <xdr:row>4</xdr:row>
      <xdr:rowOff>159544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69DD52C8-4BF5-51EA-1A2B-52BB0BCF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28625"/>
          <a:ext cx="63817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2</xdr:row>
      <xdr:rowOff>47625</xdr:rowOff>
    </xdr:from>
    <xdr:to>
      <xdr:col>1</xdr:col>
      <xdr:colOff>53975</xdr:colOff>
      <xdr:row>4</xdr:row>
      <xdr:rowOff>168275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18CB7F48-4F3E-05D7-B2D7-F2C43C65F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14325"/>
          <a:ext cx="58737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142081</xdr:rowOff>
    </xdr:from>
    <xdr:to>
      <xdr:col>0</xdr:col>
      <xdr:colOff>561975</xdr:colOff>
      <xdr:row>4</xdr:row>
      <xdr:rowOff>115093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57FA8F56-72E0-B2D4-551B-050A91E1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5925"/>
          <a:ext cx="558800" cy="525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477838</xdr:colOff>
      <xdr:row>2</xdr:row>
      <xdr:rowOff>158221</xdr:rowOff>
    </xdr:from>
    <xdr:to>
      <xdr:col>0</xdr:col>
      <xdr:colOff>1008063</xdr:colOff>
      <xdr:row>4</xdr:row>
      <xdr:rowOff>123069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28C0F215-B51A-CF38-E6A2-5093E29C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838" y="436034"/>
          <a:ext cx="530225" cy="5204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66675</xdr:rowOff>
    </xdr:from>
    <xdr:to>
      <xdr:col>0</xdr:col>
      <xdr:colOff>923925</xdr:colOff>
      <xdr:row>4</xdr:row>
      <xdr:rowOff>168275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CE77DDD8-F18C-5CDB-1A9E-9B98EA525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42900"/>
          <a:ext cx="692150" cy="654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285750</xdr:rowOff>
    </xdr:from>
    <xdr:to>
      <xdr:col>0</xdr:col>
      <xdr:colOff>895350</xdr:colOff>
      <xdr:row>4</xdr:row>
      <xdr:rowOff>11112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96DC8D78-151C-3C45-AE3A-A5867108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590550"/>
          <a:ext cx="466725" cy="4556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429683</xdr:colOff>
      <xdr:row>2</xdr:row>
      <xdr:rowOff>56091</xdr:rowOff>
    </xdr:from>
    <xdr:to>
      <xdr:col>1</xdr:col>
      <xdr:colOff>124883</xdr:colOff>
      <xdr:row>4</xdr:row>
      <xdr:rowOff>155574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82C749-8B3E-E9A3-AA07-93247109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683" y="332316"/>
          <a:ext cx="660400" cy="6519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563562</xdr:colOff>
      <xdr:row>2</xdr:row>
      <xdr:rowOff>11112</xdr:rowOff>
    </xdr:from>
    <xdr:to>
      <xdr:col>1</xdr:col>
      <xdr:colOff>49212</xdr:colOff>
      <xdr:row>4</xdr:row>
      <xdr:rowOff>219074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641B09-83F3-5A65-7F2A-7C79EBB4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2" y="277812"/>
          <a:ext cx="762000" cy="7477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</xdr:row>
      <xdr:rowOff>171450</xdr:rowOff>
    </xdr:from>
    <xdr:to>
      <xdr:col>0</xdr:col>
      <xdr:colOff>1162050</xdr:colOff>
      <xdr:row>4</xdr:row>
      <xdr:rowOff>25400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ADF27126-9C79-F276-813C-A0B0EE20A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28625"/>
          <a:ext cx="381000" cy="374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85725</xdr:rowOff>
    </xdr:from>
    <xdr:to>
      <xdr:col>0</xdr:col>
      <xdr:colOff>625475</xdr:colOff>
      <xdr:row>4</xdr:row>
      <xdr:rowOff>111125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599CEDAF-3E44-4DF5-A5D8-8E4D6A9E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52425"/>
          <a:ext cx="552450" cy="552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0</xdr:col>
      <xdr:colOff>596900</xdr:colOff>
      <xdr:row>4</xdr:row>
      <xdr:rowOff>44450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DDB53775-E35F-B23F-AD5E-B42BBE172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600075" cy="571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ineb ETTALBI" id="{3380DB1B-FA82-4877-90BD-414B305DC66F}" userId="S::z.ettalbi@resah.fr::e8eb9f58-28c6-4f3e-9d69-9480f26728a1" providerId="AD"/>
  <person displayName="Fabrice CHEDEBOIS" id="{C79FACE2-ECD9-4ACB-9E22-F5228FFE3320}" userId="S::f.chedebois@resah.fr::096f6e05-4bc9-48d7-b6ac-f734f7125766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E28" dT="2023-12-18T15:32:14.42" personId="{3380DB1B-FA82-4877-90BD-414B305DC66F}" id="{635C4FAF-6F04-4E33-BA96-274B51662E76}">
    <text>DMNS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M15" dT="2024-02-16T07:59:31.42" personId="{C79FACE2-ECD9-4ACB-9E22-F5228FFE3320}" id="{20F5E971-5A80-474B-A7BA-8AC1DDF9A152}">
    <text>Ouvert à tout gestionnaire d'EHPAD</text>
  </threadedComment>
  <threadedComment ref="BM25" dT="2024-02-16T08:00:02.06" personId="{C79FACE2-ECD9-4ACB-9E22-F5228FFE3320}" id="{A76FAF08-A667-407E-891E-B4F1851704F8}">
    <text>Ouvert à tout gestionnaire d'EHPAD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85C8-2B62-4E81-860C-DF40D0C5D79D}">
  <sheetPr codeName="Feuil1"/>
  <dimension ref="A1:D13"/>
  <sheetViews>
    <sheetView workbookViewId="0">
      <selection activeCell="D6" sqref="D6"/>
    </sheetView>
  </sheetViews>
  <sheetFormatPr baseColWidth="10" defaultColWidth="11.453125" defaultRowHeight="14.5"/>
  <cols>
    <col min="1" max="1" width="51.1796875" customWidth="1"/>
    <col min="2" max="2" width="36.81640625" bestFit="1" customWidth="1"/>
  </cols>
  <sheetData>
    <row r="1" spans="1:4">
      <c r="A1" t="s">
        <v>0</v>
      </c>
      <c r="B1" t="s">
        <v>1</v>
      </c>
    </row>
    <row r="2" spans="1:4">
      <c r="A2" t="s">
        <v>2</v>
      </c>
      <c r="B2" t="s">
        <v>3</v>
      </c>
    </row>
    <row r="3" spans="1:4">
      <c r="A3" t="s">
        <v>4</v>
      </c>
      <c r="B3" t="s">
        <v>5</v>
      </c>
    </row>
    <row r="6" spans="1:4">
      <c r="A6" t="s">
        <v>6</v>
      </c>
      <c r="B6" t="s">
        <v>7</v>
      </c>
      <c r="D6" t="s">
        <v>8</v>
      </c>
    </row>
    <row r="7" spans="1:4">
      <c r="A7" t="s">
        <v>9</v>
      </c>
      <c r="B7" t="s">
        <v>10</v>
      </c>
      <c r="D7" t="s">
        <v>11</v>
      </c>
    </row>
    <row r="8" spans="1:4">
      <c r="A8" t="s">
        <v>12</v>
      </c>
      <c r="B8" t="s">
        <v>13</v>
      </c>
      <c r="D8" t="s">
        <v>10</v>
      </c>
    </row>
    <row r="9" spans="1:4">
      <c r="A9" t="s">
        <v>14</v>
      </c>
      <c r="B9" t="s">
        <v>15</v>
      </c>
    </row>
    <row r="10" spans="1:4">
      <c r="A10" t="s">
        <v>16</v>
      </c>
    </row>
    <row r="11" spans="1:4">
      <c r="A11" t="s">
        <v>17</v>
      </c>
    </row>
    <row r="12" spans="1:4">
      <c r="A12" t="s">
        <v>18</v>
      </c>
    </row>
    <row r="13" spans="1:4">
      <c r="A1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6176-53C4-4E4E-AA10-0CE351FCE337}">
  <sheetPr codeName="Feuil12">
    <pageSetUpPr fitToPage="1"/>
  </sheetPr>
  <dimension ref="A1:CE54"/>
  <sheetViews>
    <sheetView showGridLines="0" tabSelected="1" zoomScale="60" zoomScaleNormal="60" workbookViewId="0">
      <pane xSplit="4" ySplit="6" topLeftCell="E7" activePane="bottomRight" state="frozen"/>
      <selection pane="topRight"/>
      <selection pane="bottomLeft"/>
      <selection pane="bottomRight" activeCell="C19" sqref="C19"/>
    </sheetView>
  </sheetViews>
  <sheetFormatPr baseColWidth="10" defaultColWidth="17.26953125" defaultRowHeight="14.5"/>
  <cols>
    <col min="1" max="1" width="26.1796875" style="203" customWidth="1"/>
    <col min="2" max="2" width="27.54296875" style="204" customWidth="1"/>
    <col min="3" max="3" width="56.54296875" style="148" customWidth="1"/>
    <col min="4" max="4" width="13.453125" style="150" customWidth="1"/>
    <col min="5" max="6" width="3.1796875" style="197" customWidth="1"/>
    <col min="7" max="7" width="3.54296875" style="197" customWidth="1"/>
    <col min="8" max="40" width="3.1796875" style="197" customWidth="1"/>
    <col min="41" max="41" width="14.54296875" style="152" customWidth="1"/>
    <col min="42" max="46" width="17.26953125" style="155" customWidth="1"/>
    <col min="47" max="47" width="17.26953125" style="231" customWidth="1"/>
    <col min="48" max="48" width="17.26953125" style="203" customWidth="1"/>
    <col min="49" max="49" width="17.26953125" style="204" customWidth="1"/>
    <col min="50" max="50" width="17.26953125" style="148" customWidth="1"/>
    <col min="51" max="51" width="17.26953125" style="199" customWidth="1"/>
    <col min="52" max="52" width="17.26953125" style="154" customWidth="1"/>
    <col min="53" max="53" width="17.26953125" customWidth="1"/>
    <col min="54" max="54" width="17.26953125" style="152" customWidth="1"/>
    <col min="55" max="55" width="12.7265625" style="154" hidden="1" customWidth="1"/>
    <col min="56" max="56" width="17.26953125" style="154" hidden="1" customWidth="1"/>
    <col min="57" max="57" width="17.26953125" style="148" hidden="1" customWidth="1"/>
    <col min="58" max="59" width="17.26953125" style="149" hidden="1" customWidth="1"/>
    <col min="60" max="61" width="17.26953125" style="368" hidden="1" customWidth="1"/>
    <col min="62" max="62" width="17.26953125" style="149" hidden="1" customWidth="1"/>
    <col min="63" max="64" width="17.26953125" style="150" hidden="1" customWidth="1"/>
    <col min="65" max="65" width="69.81640625" style="150" hidden="1" customWidth="1"/>
    <col min="66" max="70" width="17.26953125" style="150" hidden="1" customWidth="1"/>
    <col min="71" max="77" width="17.26953125" style="155" hidden="1" customWidth="1"/>
    <col min="78" max="78" width="19.7265625" style="155" hidden="1" customWidth="1"/>
    <col min="79" max="83" width="17.26953125" style="155" hidden="1" customWidth="1"/>
    <col min="84" max="84" width="17.26953125" style="155" customWidth="1"/>
    <col min="85" max="16384" width="17.26953125" style="155"/>
  </cols>
  <sheetData>
    <row r="1" spans="1:83" ht="26.15" hidden="1" customHeight="1">
      <c r="A1" s="189"/>
      <c r="B1" s="190"/>
      <c r="C1" s="19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P1" s="192"/>
      <c r="AU1" s="193"/>
      <c r="AV1" s="189"/>
      <c r="AW1" s="190"/>
      <c r="AX1" s="192"/>
      <c r="AY1" s="192"/>
      <c r="AZ1" s="194"/>
      <c r="BB1" s="195"/>
      <c r="BC1" s="194"/>
      <c r="BD1" s="194"/>
      <c r="BE1" s="190"/>
      <c r="BK1" s="192"/>
      <c r="BL1" s="192"/>
      <c r="BM1" s="192"/>
      <c r="BN1" s="192"/>
      <c r="BO1" s="192"/>
      <c r="BP1" s="192"/>
      <c r="BQ1" s="192"/>
      <c r="BR1" s="192"/>
    </row>
    <row r="2" spans="1:83" ht="18.649999999999999" customHeight="1">
      <c r="A2" s="196"/>
      <c r="B2" s="200"/>
      <c r="C2" s="234" t="s">
        <v>20</v>
      </c>
      <c r="AU2" s="198"/>
      <c r="AV2" s="196"/>
      <c r="AW2" s="200" t="s">
        <v>21</v>
      </c>
      <c r="BG2" s="201"/>
      <c r="BH2" s="369"/>
      <c r="BI2" s="369"/>
      <c r="BJ2" s="201"/>
    </row>
    <row r="3" spans="1:83" ht="18.649999999999999" customHeight="1">
      <c r="A3" s="155"/>
      <c r="B3" s="202"/>
      <c r="C3" s="236" t="s">
        <v>22</v>
      </c>
      <c r="AU3" s="198"/>
      <c r="AX3" s="202"/>
      <c r="AY3" s="202"/>
      <c r="AZ3" s="202"/>
      <c r="BB3" s="202"/>
      <c r="BG3" s="201"/>
      <c r="BH3" s="369"/>
      <c r="BI3" s="369"/>
      <c r="BJ3" s="201"/>
    </row>
    <row r="4" spans="1:83" ht="18.649999999999999" customHeight="1">
      <c r="A4" s="385" t="s">
        <v>23</v>
      </c>
      <c r="B4" s="385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U4" s="198"/>
      <c r="AV4" s="196"/>
      <c r="AW4" s="200" t="s">
        <v>25</v>
      </c>
      <c r="BG4" s="201"/>
      <c r="BH4" s="369"/>
      <c r="BI4" s="369"/>
      <c r="BJ4" s="201"/>
    </row>
    <row r="5" spans="1:83" ht="18.649999999999999" customHeight="1">
      <c r="A5" s="73"/>
      <c r="B5" s="45"/>
      <c r="C5" s="7"/>
      <c r="D5" s="23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U5" s="198"/>
      <c r="AV5" s="196"/>
      <c r="AW5" s="200"/>
      <c r="BG5" s="201"/>
      <c r="BH5" s="369"/>
      <c r="BI5" s="369"/>
      <c r="BJ5" s="201"/>
    </row>
    <row r="6" spans="1:83" s="207" customFormat="1" ht="46" customHeight="1">
      <c r="A6" s="135" t="s">
        <v>26</v>
      </c>
      <c r="B6" s="135" t="s">
        <v>27</v>
      </c>
      <c r="C6" s="135" t="s">
        <v>28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C6" s="208" t="s">
        <v>31</v>
      </c>
      <c r="BD6" s="209" t="s">
        <v>32</v>
      </c>
      <c r="BE6" s="210" t="s">
        <v>33</v>
      </c>
      <c r="BF6" s="165" t="s">
        <v>34</v>
      </c>
      <c r="BG6" s="211" t="s">
        <v>35</v>
      </c>
      <c r="BH6" s="320" t="s">
        <v>36</v>
      </c>
      <c r="BI6" s="365" t="s">
        <v>30</v>
      </c>
      <c r="BJ6" s="168" t="s">
        <v>37</v>
      </c>
      <c r="BK6" s="167" t="s">
        <v>38</v>
      </c>
      <c r="BL6" s="212" t="s">
        <v>39</v>
      </c>
      <c r="BM6" s="169" t="s">
        <v>40</v>
      </c>
      <c r="BN6" s="349" t="s">
        <v>6</v>
      </c>
      <c r="BO6" s="343" t="s">
        <v>7</v>
      </c>
      <c r="BP6" s="343" t="s">
        <v>8</v>
      </c>
      <c r="BQ6" s="343" t="s">
        <v>41</v>
      </c>
      <c r="BR6" s="170" t="s">
        <v>42</v>
      </c>
      <c r="BS6" s="171" t="s">
        <v>43</v>
      </c>
      <c r="BT6" s="172" t="s">
        <v>44</v>
      </c>
      <c r="BU6" s="171" t="s">
        <v>43</v>
      </c>
      <c r="BV6" s="173" t="s">
        <v>45</v>
      </c>
      <c r="BW6" s="171" t="s">
        <v>43</v>
      </c>
      <c r="BX6" s="173" t="s">
        <v>46</v>
      </c>
      <c r="BY6" s="171" t="s">
        <v>43</v>
      </c>
      <c r="BZ6" s="366" t="s">
        <v>47</v>
      </c>
      <c r="CA6" s="366" t="s">
        <v>48</v>
      </c>
      <c r="CB6" s="366" t="s">
        <v>49</v>
      </c>
      <c r="CC6" s="367" t="s">
        <v>50</v>
      </c>
      <c r="CD6" s="367" t="s">
        <v>51</v>
      </c>
      <c r="CE6" s="367" t="s">
        <v>52</v>
      </c>
    </row>
    <row r="7" spans="1:83" ht="34" customHeight="1">
      <c r="A7" s="323" t="s">
        <v>53</v>
      </c>
      <c r="B7" s="137" t="s">
        <v>54</v>
      </c>
      <c r="C7" s="138" t="s">
        <v>55</v>
      </c>
      <c r="D7" s="139" t="str">
        <f t="shared" ref="D7:D54" ca="1" si="1">IF(BI7&lt;TODAY(),"Terminé",(IF(BH7&gt;=TODAY(),"À venir","En cours")))</f>
        <v>En cours</v>
      </c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318">
        <f t="shared" ref="AO7:AO54" si="2">BI7</f>
        <v>46538</v>
      </c>
      <c r="AU7" s="155"/>
      <c r="AV7" s="155"/>
      <c r="AW7" s="155"/>
      <c r="AX7" s="155"/>
      <c r="AY7" s="155"/>
      <c r="AZ7" s="155"/>
      <c r="BB7" s="155"/>
      <c r="BC7" s="215" t="s">
        <v>56</v>
      </c>
      <c r="BD7" s="213" t="s">
        <v>57</v>
      </c>
      <c r="BE7" s="216" t="s">
        <v>58</v>
      </c>
      <c r="BF7" s="217" t="s">
        <v>59</v>
      </c>
      <c r="BG7" s="218" t="s">
        <v>60</v>
      </c>
      <c r="BH7" s="370">
        <v>45078</v>
      </c>
      <c r="BI7" s="370">
        <v>46538</v>
      </c>
      <c r="BJ7" s="219">
        <f t="shared" ref="BJ7:BJ53" si="3">IF(DAY(BH7)&lt;=15,DATE(YEAR(BH7),MONTH(BH7),1),EOMONTH(BH7,0))</f>
        <v>45078</v>
      </c>
      <c r="BK7" s="219">
        <f t="shared" ref="BK7:BK53" si="4">IF(DAY(BI7)&lt;=15,DATE(YEAR(BI7),MONTH(BI7),1),EOMONTH(BI7,0))</f>
        <v>46538</v>
      </c>
      <c r="BL7" s="214" t="s">
        <v>0</v>
      </c>
      <c r="BM7" s="216" t="s">
        <v>61</v>
      </c>
      <c r="BN7" s="176"/>
      <c r="BO7" s="180" t="s">
        <v>10</v>
      </c>
      <c r="BP7" s="180"/>
      <c r="BQ7" s="180"/>
      <c r="BR7" s="184">
        <f t="shared" ref="BR7:BR17" si="5">BT7-120</f>
        <v>44593</v>
      </c>
      <c r="BS7" s="184">
        <f t="shared" ref="BS7:BS52" si="6">IF(DAY(BR7)&lt;=15,DATE(YEAR(BR7),MONTH(BR7),1),EOMONTH(BR7,0))</f>
        <v>44593</v>
      </c>
      <c r="BT7" s="184">
        <f t="shared" ref="BT7:BT52" si="7">BV7</f>
        <v>44713</v>
      </c>
      <c r="BU7" s="184">
        <f t="shared" ref="BU7:BU52" si="8">IF(DAY(BT7)&lt;=15,DATE(YEAR(BT7),MONTH(BT7),1),EOMONTH(BT7,0))</f>
        <v>44713</v>
      </c>
      <c r="BV7" s="184">
        <f t="shared" ref="BV7:BV17" si="9">BX7-365</f>
        <v>44713</v>
      </c>
      <c r="BW7" s="184">
        <f t="shared" ref="BW7:BW52" si="10">IF(DAY(BV7)&lt;=15,DATE(YEAR(BV7),MONTH(BV7),1),EOMONTH(BV7,0))</f>
        <v>44713</v>
      </c>
      <c r="BX7" s="184">
        <f t="shared" ref="BX7:BX52" si="11">BH7</f>
        <v>45078</v>
      </c>
      <c r="BY7" s="184">
        <f>IF(DAY(BX7)&lt;=15,DATE(YEAR(BX7),MONTH(BX7),1),EOMONTH(BX7,0))</f>
        <v>45078</v>
      </c>
      <c r="BZ7" s="152">
        <f t="shared" ref="BZ7:BZ54" si="12">BI7-270</f>
        <v>46268</v>
      </c>
      <c r="CA7" s="152">
        <f t="shared" ref="CA7:CA54" si="13">BI7-210</f>
        <v>46328</v>
      </c>
      <c r="CB7" s="152">
        <f t="shared" ref="CB7:CB54" si="14">BI7-60</f>
        <v>46478</v>
      </c>
      <c r="CC7" s="152">
        <f t="shared" ref="CC7:CC54" si="15">IF(DAY(BZ7)&lt;=15,DATE(YEAR(BZ7),MONTH(BZ7),1),EOMONTH(BZ7,0))</f>
        <v>46266</v>
      </c>
      <c r="CD7" s="152">
        <f t="shared" ref="CD7:CD54" si="16">IF(DAY(CA7)&lt;=15,DATE(YEAR(CA7),MONTH(CA7),1),EOMONTH(CA7,0))</f>
        <v>46327</v>
      </c>
      <c r="CE7" s="152">
        <f t="shared" ref="CE7:CE54" si="17">IF(DAY(CB7)&lt;=15,DATE(YEAR(CB7),MONTH(CB7),1),EOMONTH(CB7,0))</f>
        <v>46478</v>
      </c>
    </row>
    <row r="8" spans="1:83" ht="34" customHeight="1">
      <c r="A8" s="323" t="s">
        <v>62</v>
      </c>
      <c r="B8" s="137" t="s">
        <v>54</v>
      </c>
      <c r="C8" s="138" t="s">
        <v>63</v>
      </c>
      <c r="D8" s="139" t="str">
        <f t="shared" ca="1" si="1"/>
        <v>En cours</v>
      </c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318">
        <f t="shared" si="2"/>
        <v>46752</v>
      </c>
      <c r="AU8" s="155"/>
      <c r="AV8" s="155"/>
      <c r="AW8" s="155"/>
      <c r="AX8" s="155"/>
      <c r="AY8" s="155"/>
      <c r="AZ8" s="155"/>
      <c r="BB8" s="155"/>
      <c r="BC8" s="221" t="s">
        <v>56</v>
      </c>
      <c r="BD8" s="220" t="s">
        <v>62</v>
      </c>
      <c r="BE8" s="176" t="s">
        <v>58</v>
      </c>
      <c r="BF8" s="217" t="s">
        <v>59</v>
      </c>
      <c r="BG8" s="218" t="s">
        <v>60</v>
      </c>
      <c r="BH8" s="371">
        <v>45292</v>
      </c>
      <c r="BI8" s="370">
        <v>46752</v>
      </c>
      <c r="BJ8" s="219">
        <f t="shared" si="3"/>
        <v>45292</v>
      </c>
      <c r="BK8" s="219">
        <f t="shared" si="4"/>
        <v>46752</v>
      </c>
      <c r="BL8" s="214" t="s">
        <v>0</v>
      </c>
      <c r="BM8" s="176" t="s">
        <v>64</v>
      </c>
      <c r="BN8" s="176"/>
      <c r="BO8" s="180" t="s">
        <v>10</v>
      </c>
      <c r="BP8" s="180"/>
      <c r="BQ8" s="180"/>
      <c r="BR8" s="184">
        <f t="shared" si="5"/>
        <v>44807</v>
      </c>
      <c r="BS8" s="184">
        <f t="shared" si="6"/>
        <v>44805</v>
      </c>
      <c r="BT8" s="184">
        <f t="shared" si="7"/>
        <v>44927</v>
      </c>
      <c r="BU8" s="184">
        <f t="shared" si="8"/>
        <v>44927</v>
      </c>
      <c r="BV8" s="184">
        <f t="shared" si="9"/>
        <v>44927</v>
      </c>
      <c r="BW8" s="184">
        <f t="shared" si="10"/>
        <v>44927</v>
      </c>
      <c r="BX8" s="184">
        <f t="shared" si="11"/>
        <v>45292</v>
      </c>
      <c r="BY8" s="184">
        <f>IF(DAY(BX8)&lt;=15,DATE(YEAR(BX8),MONTH(BX8),1),EOMONTH(BX8,0))</f>
        <v>45292</v>
      </c>
      <c r="BZ8" s="152">
        <f t="shared" si="12"/>
        <v>46482</v>
      </c>
      <c r="CA8" s="152">
        <f t="shared" si="13"/>
        <v>46542</v>
      </c>
      <c r="CB8" s="152">
        <f t="shared" si="14"/>
        <v>46692</v>
      </c>
      <c r="CC8" s="152">
        <f t="shared" si="15"/>
        <v>46478</v>
      </c>
      <c r="CD8" s="152">
        <f t="shared" si="16"/>
        <v>46539</v>
      </c>
      <c r="CE8" s="152">
        <f t="shared" si="17"/>
        <v>46692</v>
      </c>
    </row>
    <row r="9" spans="1:83" ht="34" customHeight="1">
      <c r="A9" s="323" t="s">
        <v>65</v>
      </c>
      <c r="B9" s="137" t="s">
        <v>54</v>
      </c>
      <c r="C9" s="138" t="s">
        <v>66</v>
      </c>
      <c r="D9" s="139" t="str">
        <f t="shared" ca="1" si="1"/>
        <v>En cours</v>
      </c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318">
        <f>BI9</f>
        <v>46752</v>
      </c>
      <c r="AU9" s="155"/>
      <c r="AV9" s="155"/>
      <c r="AW9" s="155"/>
      <c r="AX9" s="155"/>
      <c r="AY9" s="155"/>
      <c r="AZ9" s="155"/>
      <c r="BB9" s="155"/>
      <c r="BC9" s="221" t="s">
        <v>56</v>
      </c>
      <c r="BD9" s="220" t="s">
        <v>65</v>
      </c>
      <c r="BE9" s="176" t="s">
        <v>58</v>
      </c>
      <c r="BF9" s="217" t="s">
        <v>59</v>
      </c>
      <c r="BG9" s="218" t="s">
        <v>60</v>
      </c>
      <c r="BH9" s="371">
        <v>45292</v>
      </c>
      <c r="BI9" s="370">
        <v>46752</v>
      </c>
      <c r="BJ9" s="219">
        <f t="shared" si="3"/>
        <v>45292</v>
      </c>
      <c r="BK9" s="219">
        <f t="shared" si="4"/>
        <v>46752</v>
      </c>
      <c r="BL9" s="214" t="s">
        <v>0</v>
      </c>
      <c r="BM9" s="216" t="s">
        <v>67</v>
      </c>
      <c r="BN9" s="176"/>
      <c r="BO9" s="180" t="s">
        <v>10</v>
      </c>
      <c r="BP9" s="180"/>
      <c r="BQ9" s="180" t="s">
        <v>10</v>
      </c>
      <c r="BR9" s="184">
        <f t="shared" si="5"/>
        <v>44807</v>
      </c>
      <c r="BS9" s="184">
        <f t="shared" si="6"/>
        <v>44805</v>
      </c>
      <c r="BT9" s="184">
        <f t="shared" si="7"/>
        <v>44927</v>
      </c>
      <c r="BU9" s="184">
        <f t="shared" si="8"/>
        <v>44927</v>
      </c>
      <c r="BV9" s="184">
        <f t="shared" si="9"/>
        <v>44927</v>
      </c>
      <c r="BW9" s="184">
        <f t="shared" si="10"/>
        <v>44927</v>
      </c>
      <c r="BX9" s="184">
        <f t="shared" si="11"/>
        <v>45292</v>
      </c>
      <c r="BY9" s="184">
        <f t="shared" ref="BY9:BY52" si="18">IF(DAY(BX9)&lt;=15,DATE(YEAR(BX9),MONTH(BX9),1),EOMONTH(BX9,0))</f>
        <v>45292</v>
      </c>
      <c r="BZ9" s="152">
        <f t="shared" si="12"/>
        <v>46482</v>
      </c>
      <c r="CA9" s="152">
        <f t="shared" si="13"/>
        <v>46542</v>
      </c>
      <c r="CB9" s="152">
        <f t="shared" si="14"/>
        <v>46692</v>
      </c>
      <c r="CC9" s="152">
        <f t="shared" si="15"/>
        <v>46478</v>
      </c>
      <c r="CD9" s="152">
        <f t="shared" si="16"/>
        <v>46539</v>
      </c>
      <c r="CE9" s="152">
        <f t="shared" si="17"/>
        <v>46692</v>
      </c>
    </row>
    <row r="10" spans="1:83" ht="34" customHeight="1">
      <c r="A10" s="323" t="s">
        <v>68</v>
      </c>
      <c r="B10" s="137" t="s">
        <v>54</v>
      </c>
      <c r="C10" s="138" t="s">
        <v>69</v>
      </c>
      <c r="D10" s="139" t="str">
        <f t="shared" ca="1" si="1"/>
        <v>À venir</v>
      </c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318">
        <f>BI10</f>
        <v>47999</v>
      </c>
      <c r="AU10" s="155"/>
      <c r="AV10" s="155"/>
      <c r="AW10" s="155"/>
      <c r="AX10" s="155"/>
      <c r="AY10" s="155"/>
      <c r="AZ10" s="155"/>
      <c r="BB10" s="155"/>
      <c r="BC10" s="221" t="s">
        <v>56</v>
      </c>
      <c r="BD10" s="220" t="s">
        <v>70</v>
      </c>
      <c r="BE10" s="176" t="s">
        <v>58</v>
      </c>
      <c r="BF10" s="223"/>
      <c r="BG10" s="218"/>
      <c r="BH10" s="371">
        <v>46539</v>
      </c>
      <c r="BI10" s="370">
        <f>BH10+1460</f>
        <v>47999</v>
      </c>
      <c r="BJ10" s="219">
        <f t="shared" ref="BJ10" si="19">IF(DAY(BH10)&lt;=15,DATE(YEAR(BH10),MONTH(BH10),1),EOMONTH(BH10,0))</f>
        <v>46539</v>
      </c>
      <c r="BK10" s="219">
        <f t="shared" ref="BK10" si="20">IF(DAY(BI10)&lt;=15,DATE(YEAR(BI10),MONTH(BI10),1),EOMONTH(BI10,0))</f>
        <v>47999</v>
      </c>
      <c r="BL10" s="214"/>
      <c r="BM10" s="216" t="s">
        <v>69</v>
      </c>
      <c r="BN10" s="176"/>
      <c r="BO10" s="180"/>
      <c r="BP10" s="180"/>
      <c r="BQ10" s="180"/>
      <c r="BR10" s="184">
        <f t="shared" ref="BR10" si="21">BT10-120</f>
        <v>46054</v>
      </c>
      <c r="BS10" s="184">
        <f t="shared" ref="BS10" si="22">IF(DAY(BR10)&lt;=15,DATE(YEAR(BR10),MONTH(BR10),1),EOMONTH(BR10,0))</f>
        <v>46054</v>
      </c>
      <c r="BT10" s="184">
        <f t="shared" ref="BT10" si="23">BV10</f>
        <v>46174</v>
      </c>
      <c r="BU10" s="184">
        <f t="shared" ref="BU10" si="24">IF(DAY(BT10)&lt;=15,DATE(YEAR(BT10),MONTH(BT10),1),EOMONTH(BT10,0))</f>
        <v>46174</v>
      </c>
      <c r="BV10" s="184">
        <f t="shared" ref="BV10" si="25">BX10-365</f>
        <v>46174</v>
      </c>
      <c r="BW10" s="184">
        <f t="shared" ref="BW10" si="26">IF(DAY(BV10)&lt;=15,DATE(YEAR(BV10),MONTH(BV10),1),EOMONTH(BV10,0))</f>
        <v>46174</v>
      </c>
      <c r="BX10" s="184">
        <f t="shared" ref="BX10" si="27">BH10</f>
        <v>46539</v>
      </c>
      <c r="BY10" s="184">
        <f t="shared" ref="BY10" si="28">IF(DAY(BX10)&lt;=15,DATE(YEAR(BX10),MONTH(BX10),1),EOMONTH(BX10,0))</f>
        <v>46539</v>
      </c>
      <c r="BZ10" s="152">
        <f t="shared" ref="BZ10" si="29">BI10-270</f>
        <v>47729</v>
      </c>
      <c r="CA10" s="152">
        <f t="shared" ref="CA10" si="30">BI10-210</f>
        <v>47789</v>
      </c>
      <c r="CB10" s="152">
        <f t="shared" ref="CB10" si="31">BI10-60</f>
        <v>47939</v>
      </c>
      <c r="CC10" s="152">
        <f t="shared" ref="CC10" si="32">IF(DAY(BZ10)&lt;=15,DATE(YEAR(BZ10),MONTH(BZ10),1),EOMONTH(BZ10,0))</f>
        <v>47727</v>
      </c>
      <c r="CD10" s="152">
        <f t="shared" ref="CD10" si="33">IF(DAY(CA10)&lt;=15,DATE(YEAR(CA10),MONTH(CA10),1),EOMONTH(CA10,0))</f>
        <v>47788</v>
      </c>
      <c r="CE10" s="152">
        <f t="shared" ref="CE10" si="34">IF(DAY(CB10)&lt;=15,DATE(YEAR(CB10),MONTH(CB10),1),EOMONTH(CB10,0))</f>
        <v>47939</v>
      </c>
    </row>
    <row r="11" spans="1:83" ht="34" customHeight="1">
      <c r="A11" s="323" t="s">
        <v>71</v>
      </c>
      <c r="B11" s="137" t="s">
        <v>54</v>
      </c>
      <c r="C11" s="138" t="s">
        <v>72</v>
      </c>
      <c r="D11" s="139" t="str">
        <f ca="1">IF(BI11&lt;TODAY(),"Terminé",(IF(BH11&gt;=TODAY(),"À venir","En cours")))</f>
        <v>En cours</v>
      </c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318">
        <f>BI11</f>
        <v>46326</v>
      </c>
      <c r="AP11" s="192"/>
      <c r="AU11" s="155"/>
      <c r="AV11" s="155"/>
      <c r="AW11" s="155"/>
      <c r="AX11" s="155"/>
      <c r="AY11" s="155"/>
      <c r="AZ11" s="155"/>
      <c r="BB11" s="155"/>
      <c r="BC11" s="221" t="s">
        <v>73</v>
      </c>
      <c r="BD11" s="220" t="s">
        <v>71</v>
      </c>
      <c r="BE11" s="225" t="s">
        <v>58</v>
      </c>
      <c r="BF11" s="223" t="s">
        <v>59</v>
      </c>
      <c r="BG11" s="217" t="s">
        <v>60</v>
      </c>
      <c r="BH11" s="371">
        <v>44866</v>
      </c>
      <c r="BI11" s="372">
        <v>46326</v>
      </c>
      <c r="BJ11" s="219">
        <f>IF(DAY(BH11)&lt;=15,DATE(YEAR(BH11),MONTH(BH11),1),EOMONTH(BH11,0))</f>
        <v>44866</v>
      </c>
      <c r="BK11" s="219">
        <f>IF(DAY(BI11)&lt;=15,DATE(YEAR(BI11),MONTH(BI11),1),EOMONTH(BI11,0))</f>
        <v>46326</v>
      </c>
      <c r="BL11" s="214" t="s">
        <v>0</v>
      </c>
      <c r="BM11" s="216" t="s">
        <v>74</v>
      </c>
      <c r="BN11" s="176"/>
      <c r="BO11" s="180" t="s">
        <v>10</v>
      </c>
      <c r="BP11" s="180"/>
      <c r="BQ11" s="180"/>
      <c r="BR11" s="181">
        <f>BT11-120</f>
        <v>44381</v>
      </c>
      <c r="BS11" s="181">
        <f>IF(DAY(BR11)&lt;=15,DATE(YEAR(BR11),MONTH(BR11),1),EOMONTH(BR11,0))</f>
        <v>44378</v>
      </c>
      <c r="BT11" s="181">
        <f>BV11</f>
        <v>44501</v>
      </c>
      <c r="BU11" s="181">
        <f>IF(DAY(BT11)&lt;=15,DATE(YEAR(BT11),MONTH(BT11),1),EOMONTH(BT11,0))</f>
        <v>44501</v>
      </c>
      <c r="BV11" s="181">
        <f>BX11-365</f>
        <v>44501</v>
      </c>
      <c r="BW11" s="181">
        <f>IF(DAY(BV11)&lt;=15,DATE(YEAR(BV11),MONTH(BV11),1),EOMONTH(BV11,0))</f>
        <v>44501</v>
      </c>
      <c r="BX11" s="181">
        <f>BH11</f>
        <v>44866</v>
      </c>
      <c r="BY11" s="181">
        <f>IF(DAY(BX11)&lt;=15,DATE(YEAR(BX11),MONTH(BX11),1),EOMONTH(BX11,0))</f>
        <v>44866</v>
      </c>
      <c r="BZ11" s="152">
        <f>BI11-270</f>
        <v>46056</v>
      </c>
      <c r="CA11" s="152">
        <f>BI11-210</f>
        <v>46116</v>
      </c>
      <c r="CB11" s="152">
        <f>BI11-60</f>
        <v>46266</v>
      </c>
      <c r="CC11" s="152">
        <f t="shared" ref="CC11:CE12" si="35">IF(DAY(BZ11)&lt;=15,DATE(YEAR(BZ11),MONTH(BZ11),1),EOMONTH(BZ11,0))</f>
        <v>46054</v>
      </c>
      <c r="CD11" s="152">
        <f t="shared" si="35"/>
        <v>46113</v>
      </c>
      <c r="CE11" s="152">
        <f t="shared" si="35"/>
        <v>46266</v>
      </c>
    </row>
    <row r="12" spans="1:83" ht="34" customHeight="1">
      <c r="A12" s="323" t="s">
        <v>75</v>
      </c>
      <c r="B12" s="137" t="s">
        <v>54</v>
      </c>
      <c r="C12" s="138" t="s">
        <v>76</v>
      </c>
      <c r="D12" s="139" t="str">
        <f ca="1">IF(BI12&lt;TODAY(),"Terminé",(IF(BH12&gt;=TODAY(),"À venir","En cours")))</f>
        <v>À venir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318">
        <f>BI12</f>
        <v>47787</v>
      </c>
      <c r="AP12" s="192"/>
      <c r="AU12" s="155"/>
      <c r="AV12" s="155"/>
      <c r="AW12" s="155"/>
      <c r="AX12" s="155"/>
      <c r="AY12" s="155"/>
      <c r="AZ12" s="155"/>
      <c r="BB12" s="155"/>
      <c r="BC12" s="221" t="s">
        <v>73</v>
      </c>
      <c r="BD12" s="220" t="s">
        <v>70</v>
      </c>
      <c r="BE12" s="225" t="s">
        <v>58</v>
      </c>
      <c r="BF12" s="223" t="s">
        <v>59</v>
      </c>
      <c r="BG12" s="217" t="s">
        <v>60</v>
      </c>
      <c r="BH12" s="371">
        <f>BI11+1</f>
        <v>46327</v>
      </c>
      <c r="BI12" s="371">
        <f>BH12+1460</f>
        <v>47787</v>
      </c>
      <c r="BJ12" s="219">
        <f>IF(DAY(BH12)&lt;=15,DATE(YEAR(BH12),MONTH(BH12),1),EOMONTH(BH12,0))</f>
        <v>46327</v>
      </c>
      <c r="BK12" s="219">
        <f>IF(DAY(BI12)&lt;=15,DATE(YEAR(BI12),MONTH(BI12),1),EOMONTH(BI12,0))</f>
        <v>47787</v>
      </c>
      <c r="BL12" s="214" t="s">
        <v>0</v>
      </c>
      <c r="BM12" s="216" t="s">
        <v>77</v>
      </c>
      <c r="BN12" s="176"/>
      <c r="BO12" s="180" t="s">
        <v>10</v>
      </c>
      <c r="BP12" s="180"/>
      <c r="BQ12" s="180"/>
      <c r="BR12" s="181">
        <f>BT12-120-60</f>
        <v>45782</v>
      </c>
      <c r="BS12" s="181">
        <f>IF(DAY(BR12)&lt;=15,DATE(YEAR(BR12),MONTH(BR12),1),EOMONTH(BR12,0))</f>
        <v>45778</v>
      </c>
      <c r="BT12" s="181">
        <f>BV12</f>
        <v>45962</v>
      </c>
      <c r="BU12" s="181">
        <f>IF(DAY(BT12)&lt;=15,DATE(YEAR(BT12),MONTH(BT12),1),EOMONTH(BT12,0))</f>
        <v>45962</v>
      </c>
      <c r="BV12" s="181">
        <f>BX12-365</f>
        <v>45962</v>
      </c>
      <c r="BW12" s="181">
        <f>IF(DAY(BV12)&lt;=15,DATE(YEAR(BV12),MONTH(BV12),1),EOMONTH(BV12,0))</f>
        <v>45962</v>
      </c>
      <c r="BX12" s="181">
        <f>BH12</f>
        <v>46327</v>
      </c>
      <c r="BY12" s="181">
        <f>IF(DAY(BX12)&lt;=15,DATE(YEAR(BX12),MONTH(BX12),1),EOMONTH(BX12,0))</f>
        <v>46327</v>
      </c>
      <c r="BZ12" s="152">
        <f>BI12-270</f>
        <v>47517</v>
      </c>
      <c r="CA12" s="152">
        <f>BI12-210</f>
        <v>47577</v>
      </c>
      <c r="CB12" s="152">
        <f>BI12-60</f>
        <v>47727</v>
      </c>
      <c r="CC12" s="152">
        <f t="shared" si="35"/>
        <v>47515</v>
      </c>
      <c r="CD12" s="152">
        <f t="shared" si="35"/>
        <v>47574</v>
      </c>
      <c r="CE12" s="152">
        <f t="shared" si="35"/>
        <v>47727</v>
      </c>
    </row>
    <row r="13" spans="1:83" ht="34" customHeight="1">
      <c r="A13" s="323" t="s">
        <v>78</v>
      </c>
      <c r="B13" s="137" t="s">
        <v>54</v>
      </c>
      <c r="C13" s="138" t="s">
        <v>79</v>
      </c>
      <c r="D13" s="139" t="str">
        <f t="shared" ca="1" si="1"/>
        <v>En cours</v>
      </c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318">
        <f t="shared" si="2"/>
        <v>46387</v>
      </c>
      <c r="AU13" s="155"/>
      <c r="AV13" s="155"/>
      <c r="AW13" s="155"/>
      <c r="AX13" s="155"/>
      <c r="AY13" s="155"/>
      <c r="AZ13" s="155"/>
      <c r="BB13" s="155"/>
      <c r="BC13" s="221" t="s">
        <v>80</v>
      </c>
      <c r="BD13" s="220" t="s">
        <v>78</v>
      </c>
      <c r="BE13" s="176" t="s">
        <v>58</v>
      </c>
      <c r="BF13" s="223" t="s">
        <v>59</v>
      </c>
      <c r="BG13" s="218" t="s">
        <v>60</v>
      </c>
      <c r="BH13" s="371">
        <v>45108</v>
      </c>
      <c r="BI13" s="371">
        <v>46387</v>
      </c>
      <c r="BJ13" s="219">
        <f t="shared" si="3"/>
        <v>45108</v>
      </c>
      <c r="BK13" s="219">
        <f t="shared" si="4"/>
        <v>46387</v>
      </c>
      <c r="BL13" s="214" t="s">
        <v>0</v>
      </c>
      <c r="BM13" s="216" t="s">
        <v>81</v>
      </c>
      <c r="BN13" s="176"/>
      <c r="BO13" s="180" t="s">
        <v>10</v>
      </c>
      <c r="BP13" s="180"/>
      <c r="BQ13" s="180"/>
      <c r="BR13" s="184">
        <f t="shared" si="5"/>
        <v>44623</v>
      </c>
      <c r="BS13" s="184">
        <f t="shared" si="6"/>
        <v>44621</v>
      </c>
      <c r="BT13" s="184">
        <f t="shared" si="7"/>
        <v>44743</v>
      </c>
      <c r="BU13" s="184">
        <f t="shared" si="8"/>
        <v>44743</v>
      </c>
      <c r="BV13" s="184">
        <f t="shared" si="9"/>
        <v>44743</v>
      </c>
      <c r="BW13" s="184">
        <f t="shared" si="10"/>
        <v>44743</v>
      </c>
      <c r="BX13" s="184">
        <f t="shared" si="11"/>
        <v>45108</v>
      </c>
      <c r="BY13" s="184">
        <f t="shared" si="18"/>
        <v>45108</v>
      </c>
      <c r="BZ13" s="152">
        <f t="shared" si="12"/>
        <v>46117</v>
      </c>
      <c r="CA13" s="152">
        <f t="shared" si="13"/>
        <v>46177</v>
      </c>
      <c r="CB13" s="152">
        <f t="shared" si="14"/>
        <v>46327</v>
      </c>
      <c r="CC13" s="152">
        <f t="shared" si="15"/>
        <v>46113</v>
      </c>
      <c r="CD13" s="152">
        <f t="shared" si="16"/>
        <v>46174</v>
      </c>
      <c r="CE13" s="152">
        <f t="shared" si="17"/>
        <v>46327</v>
      </c>
    </row>
    <row r="14" spans="1:83" ht="34" customHeight="1">
      <c r="A14" s="323" t="s">
        <v>68</v>
      </c>
      <c r="B14" s="137" t="s">
        <v>54</v>
      </c>
      <c r="C14" s="138" t="s">
        <v>79</v>
      </c>
      <c r="D14" s="139" t="str">
        <f t="shared" ca="1" si="1"/>
        <v>À venir</v>
      </c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318">
        <f t="shared" si="2"/>
        <v>47848</v>
      </c>
      <c r="AU14" s="155"/>
      <c r="AV14" s="155"/>
      <c r="AW14" s="155"/>
      <c r="AX14" s="155"/>
      <c r="AY14" s="155"/>
      <c r="AZ14" s="155"/>
      <c r="BB14" s="155"/>
      <c r="BC14" s="221" t="s">
        <v>80</v>
      </c>
      <c r="BD14" s="220" t="s">
        <v>70</v>
      </c>
      <c r="BE14" s="176" t="s">
        <v>58</v>
      </c>
      <c r="BF14" s="223" t="s">
        <v>59</v>
      </c>
      <c r="BG14" s="218" t="s">
        <v>60</v>
      </c>
      <c r="BH14" s="371">
        <f>BI13+1</f>
        <v>46388</v>
      </c>
      <c r="BI14" s="371">
        <f>BH14+1460</f>
        <v>47848</v>
      </c>
      <c r="BJ14" s="219">
        <f t="shared" si="3"/>
        <v>46388</v>
      </c>
      <c r="BK14" s="219">
        <f t="shared" si="4"/>
        <v>47848</v>
      </c>
      <c r="BL14" s="214" t="s">
        <v>0</v>
      </c>
      <c r="BM14" s="216" t="s">
        <v>81</v>
      </c>
      <c r="BN14" s="176"/>
      <c r="BO14" s="180" t="s">
        <v>10</v>
      </c>
      <c r="BP14" s="180"/>
      <c r="BQ14" s="180"/>
      <c r="BR14" s="184">
        <f t="shared" si="5"/>
        <v>45903</v>
      </c>
      <c r="BS14" s="184">
        <f t="shared" si="6"/>
        <v>45901</v>
      </c>
      <c r="BT14" s="184">
        <f t="shared" si="7"/>
        <v>46023</v>
      </c>
      <c r="BU14" s="184">
        <f t="shared" si="8"/>
        <v>46023</v>
      </c>
      <c r="BV14" s="184">
        <f t="shared" si="9"/>
        <v>46023</v>
      </c>
      <c r="BW14" s="184">
        <f t="shared" si="10"/>
        <v>46023</v>
      </c>
      <c r="BX14" s="184">
        <f t="shared" si="11"/>
        <v>46388</v>
      </c>
      <c r="BY14" s="184">
        <f t="shared" si="18"/>
        <v>46388</v>
      </c>
      <c r="BZ14" s="152">
        <f t="shared" si="12"/>
        <v>47578</v>
      </c>
      <c r="CA14" s="152">
        <f t="shared" si="13"/>
        <v>47638</v>
      </c>
      <c r="CB14" s="152">
        <f t="shared" si="14"/>
        <v>47788</v>
      </c>
      <c r="CC14" s="152">
        <f t="shared" si="15"/>
        <v>47574</v>
      </c>
      <c r="CD14" s="152">
        <f t="shared" si="16"/>
        <v>47635</v>
      </c>
      <c r="CE14" s="152">
        <f t="shared" si="17"/>
        <v>47788</v>
      </c>
    </row>
    <row r="15" spans="1:83" ht="34" customHeight="1">
      <c r="A15" s="323" t="s">
        <v>82</v>
      </c>
      <c r="B15" s="137" t="s">
        <v>54</v>
      </c>
      <c r="C15" s="138" t="s">
        <v>83</v>
      </c>
      <c r="D15" s="139" t="str">
        <f t="shared" ca="1" si="1"/>
        <v>En cours</v>
      </c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318">
        <f t="shared" si="2"/>
        <v>46387</v>
      </c>
      <c r="AU15" s="155"/>
      <c r="AV15" s="155"/>
      <c r="AW15" s="155"/>
      <c r="AX15" s="155"/>
      <c r="AY15" s="155"/>
      <c r="AZ15" s="155"/>
      <c r="BB15" s="155"/>
      <c r="BC15" s="221" t="s">
        <v>80</v>
      </c>
      <c r="BD15" s="220" t="s">
        <v>82</v>
      </c>
      <c r="BE15" s="176" t="s">
        <v>58</v>
      </c>
      <c r="BF15" s="217" t="s">
        <v>59</v>
      </c>
      <c r="BG15" s="218" t="s">
        <v>60</v>
      </c>
      <c r="BH15" s="371">
        <v>45108</v>
      </c>
      <c r="BI15" s="371">
        <v>46387</v>
      </c>
      <c r="BJ15" s="219">
        <f t="shared" si="3"/>
        <v>45108</v>
      </c>
      <c r="BK15" s="219">
        <f t="shared" si="4"/>
        <v>46387</v>
      </c>
      <c r="BL15" s="214" t="s">
        <v>0</v>
      </c>
      <c r="BM15" s="216" t="s">
        <v>84</v>
      </c>
      <c r="BN15" s="176"/>
      <c r="BO15" s="180" t="s">
        <v>10</v>
      </c>
      <c r="BP15" s="180"/>
      <c r="BQ15" s="180"/>
      <c r="BR15" s="184">
        <f t="shared" si="5"/>
        <v>44623</v>
      </c>
      <c r="BS15" s="184">
        <f t="shared" si="6"/>
        <v>44621</v>
      </c>
      <c r="BT15" s="184">
        <f t="shared" si="7"/>
        <v>44743</v>
      </c>
      <c r="BU15" s="184">
        <f t="shared" si="8"/>
        <v>44743</v>
      </c>
      <c r="BV15" s="184">
        <f t="shared" si="9"/>
        <v>44743</v>
      </c>
      <c r="BW15" s="184">
        <f t="shared" si="10"/>
        <v>44743</v>
      </c>
      <c r="BX15" s="184">
        <f t="shared" si="11"/>
        <v>45108</v>
      </c>
      <c r="BY15" s="184">
        <f t="shared" si="18"/>
        <v>45108</v>
      </c>
      <c r="BZ15" s="152">
        <f t="shared" si="12"/>
        <v>46117</v>
      </c>
      <c r="CA15" s="152">
        <f t="shared" si="13"/>
        <v>46177</v>
      </c>
      <c r="CB15" s="152">
        <f t="shared" si="14"/>
        <v>46327</v>
      </c>
      <c r="CC15" s="152">
        <f t="shared" si="15"/>
        <v>46113</v>
      </c>
      <c r="CD15" s="152">
        <f t="shared" si="16"/>
        <v>46174</v>
      </c>
      <c r="CE15" s="152">
        <f t="shared" si="17"/>
        <v>46327</v>
      </c>
    </row>
    <row r="16" spans="1:83" ht="34" customHeight="1">
      <c r="A16" s="323" t="s">
        <v>68</v>
      </c>
      <c r="B16" s="137" t="s">
        <v>54</v>
      </c>
      <c r="C16" s="138" t="s">
        <v>83</v>
      </c>
      <c r="D16" s="139" t="str">
        <f t="shared" ca="1" si="1"/>
        <v>À venir</v>
      </c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318">
        <f t="shared" si="2"/>
        <v>47848</v>
      </c>
      <c r="AU16" s="155"/>
      <c r="AV16" s="155"/>
      <c r="AW16" s="155"/>
      <c r="AX16" s="155"/>
      <c r="AY16" s="155"/>
      <c r="AZ16" s="155"/>
      <c r="BB16" s="155"/>
      <c r="BC16" s="221" t="s">
        <v>80</v>
      </c>
      <c r="BD16" s="220" t="s">
        <v>70</v>
      </c>
      <c r="BE16" s="176" t="s">
        <v>58</v>
      </c>
      <c r="BF16" s="217" t="s">
        <v>59</v>
      </c>
      <c r="BG16" s="218" t="s">
        <v>60</v>
      </c>
      <c r="BH16" s="371">
        <f>BI15+1</f>
        <v>46388</v>
      </c>
      <c r="BI16" s="371">
        <f>BH16+1460</f>
        <v>47848</v>
      </c>
      <c r="BJ16" s="219">
        <f t="shared" si="3"/>
        <v>46388</v>
      </c>
      <c r="BK16" s="219">
        <f t="shared" si="4"/>
        <v>47848</v>
      </c>
      <c r="BL16" s="214" t="s">
        <v>0</v>
      </c>
      <c r="BM16" s="216" t="s">
        <v>84</v>
      </c>
      <c r="BN16" s="176"/>
      <c r="BO16" s="180" t="s">
        <v>10</v>
      </c>
      <c r="BP16" s="180"/>
      <c r="BQ16" s="180"/>
      <c r="BR16" s="184">
        <f t="shared" si="5"/>
        <v>45903</v>
      </c>
      <c r="BS16" s="184">
        <f t="shared" si="6"/>
        <v>45901</v>
      </c>
      <c r="BT16" s="184">
        <f t="shared" si="7"/>
        <v>46023</v>
      </c>
      <c r="BU16" s="184">
        <f t="shared" si="8"/>
        <v>46023</v>
      </c>
      <c r="BV16" s="184">
        <f t="shared" si="9"/>
        <v>46023</v>
      </c>
      <c r="BW16" s="184">
        <f t="shared" si="10"/>
        <v>46023</v>
      </c>
      <c r="BX16" s="184">
        <f t="shared" si="11"/>
        <v>46388</v>
      </c>
      <c r="BY16" s="184">
        <f t="shared" si="18"/>
        <v>46388</v>
      </c>
      <c r="BZ16" s="152">
        <f t="shared" si="12"/>
        <v>47578</v>
      </c>
      <c r="CA16" s="152">
        <f t="shared" si="13"/>
        <v>47638</v>
      </c>
      <c r="CB16" s="152">
        <f t="shared" si="14"/>
        <v>47788</v>
      </c>
      <c r="CC16" s="152">
        <f t="shared" si="15"/>
        <v>47574</v>
      </c>
      <c r="CD16" s="152">
        <f t="shared" si="16"/>
        <v>47635</v>
      </c>
      <c r="CE16" s="152">
        <f t="shared" si="17"/>
        <v>47788</v>
      </c>
    </row>
    <row r="17" spans="1:83" ht="34" customHeight="1">
      <c r="A17" s="323" t="s">
        <v>85</v>
      </c>
      <c r="B17" s="137" t="s">
        <v>54</v>
      </c>
      <c r="C17" s="138" t="s">
        <v>86</v>
      </c>
      <c r="D17" s="139" t="str">
        <f t="shared" ca="1" si="1"/>
        <v>En cours</v>
      </c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318">
        <f t="shared" si="2"/>
        <v>45626</v>
      </c>
      <c r="AU17" s="155"/>
      <c r="AV17" s="155"/>
      <c r="AW17" s="155"/>
      <c r="AX17" s="155"/>
      <c r="AY17" s="155"/>
      <c r="AZ17" s="155"/>
      <c r="BB17" s="155"/>
      <c r="BC17" s="221" t="s">
        <v>87</v>
      </c>
      <c r="BD17" s="220" t="s">
        <v>85</v>
      </c>
      <c r="BE17" s="176" t="s">
        <v>58</v>
      </c>
      <c r="BF17" s="217" t="s">
        <v>59</v>
      </c>
      <c r="BG17" s="218" t="s">
        <v>60</v>
      </c>
      <c r="BH17" s="371">
        <v>44317</v>
      </c>
      <c r="BI17" s="371">
        <v>45626</v>
      </c>
      <c r="BJ17" s="219">
        <f t="shared" si="3"/>
        <v>44317</v>
      </c>
      <c r="BK17" s="219">
        <f t="shared" si="4"/>
        <v>45626</v>
      </c>
      <c r="BL17" s="214" t="s">
        <v>0</v>
      </c>
      <c r="BM17" s="216" t="s">
        <v>88</v>
      </c>
      <c r="BN17" s="176"/>
      <c r="BO17" s="180" t="s">
        <v>10</v>
      </c>
      <c r="BP17" s="180"/>
      <c r="BQ17" s="180"/>
      <c r="BR17" s="184">
        <f t="shared" si="5"/>
        <v>43832</v>
      </c>
      <c r="BS17" s="184">
        <f t="shared" si="6"/>
        <v>43831</v>
      </c>
      <c r="BT17" s="184">
        <f t="shared" si="7"/>
        <v>43952</v>
      </c>
      <c r="BU17" s="184">
        <f t="shared" si="8"/>
        <v>43952</v>
      </c>
      <c r="BV17" s="184">
        <f t="shared" si="9"/>
        <v>43952</v>
      </c>
      <c r="BW17" s="184">
        <f t="shared" si="10"/>
        <v>43952</v>
      </c>
      <c r="BX17" s="184">
        <f t="shared" si="11"/>
        <v>44317</v>
      </c>
      <c r="BY17" s="184">
        <f t="shared" si="18"/>
        <v>44317</v>
      </c>
      <c r="BZ17" s="152">
        <f t="shared" si="12"/>
        <v>45356</v>
      </c>
      <c r="CA17" s="152">
        <f t="shared" si="13"/>
        <v>45416</v>
      </c>
      <c r="CB17" s="152">
        <f t="shared" si="14"/>
        <v>45566</v>
      </c>
      <c r="CC17" s="152">
        <f t="shared" si="15"/>
        <v>45352</v>
      </c>
      <c r="CD17" s="152">
        <f t="shared" si="16"/>
        <v>45413</v>
      </c>
      <c r="CE17" s="152">
        <f t="shared" si="17"/>
        <v>45566</v>
      </c>
    </row>
    <row r="18" spans="1:83" ht="34" customHeight="1">
      <c r="A18" s="323" t="s">
        <v>89</v>
      </c>
      <c r="B18" s="137" t="s">
        <v>54</v>
      </c>
      <c r="C18" s="138" t="s">
        <v>90</v>
      </c>
      <c r="D18" s="139" t="str">
        <f t="shared" ca="1" si="1"/>
        <v>À venir</v>
      </c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318">
        <f t="shared" si="2"/>
        <v>47057</v>
      </c>
      <c r="AU18" s="155"/>
      <c r="AV18" s="155"/>
      <c r="AW18" s="155"/>
      <c r="AX18" s="155"/>
      <c r="AY18" s="155"/>
      <c r="AZ18" s="155"/>
      <c r="BB18" s="155"/>
      <c r="BC18" s="221" t="s">
        <v>87</v>
      </c>
      <c r="BD18" s="220" t="s">
        <v>89</v>
      </c>
      <c r="BE18" s="176" t="s">
        <v>58</v>
      </c>
      <c r="BF18" s="217" t="s">
        <v>59</v>
      </c>
      <c r="BG18" s="218" t="s">
        <v>60</v>
      </c>
      <c r="BH18" s="371">
        <v>45597</v>
      </c>
      <c r="BI18" s="371">
        <v>47057</v>
      </c>
      <c r="BJ18" s="219">
        <f t="shared" si="3"/>
        <v>45597</v>
      </c>
      <c r="BK18" s="219">
        <f t="shared" si="4"/>
        <v>47057</v>
      </c>
      <c r="BL18" s="214" t="s">
        <v>0</v>
      </c>
      <c r="BM18" s="176" t="s">
        <v>91</v>
      </c>
      <c r="BN18" s="176"/>
      <c r="BO18" s="180" t="s">
        <v>10</v>
      </c>
      <c r="BP18" s="180"/>
      <c r="BQ18" s="180" t="s">
        <v>10</v>
      </c>
      <c r="BR18" s="184">
        <f>BT18-150</f>
        <v>45297</v>
      </c>
      <c r="BS18" s="184">
        <f t="shared" si="6"/>
        <v>45292</v>
      </c>
      <c r="BT18" s="184">
        <f t="shared" si="7"/>
        <v>45447</v>
      </c>
      <c r="BU18" s="184">
        <f t="shared" si="8"/>
        <v>45444</v>
      </c>
      <c r="BV18" s="184">
        <f>BX18-120-30</f>
        <v>45447</v>
      </c>
      <c r="BW18" s="184">
        <f t="shared" si="10"/>
        <v>45444</v>
      </c>
      <c r="BX18" s="184">
        <f t="shared" si="11"/>
        <v>45597</v>
      </c>
      <c r="BY18" s="184">
        <f t="shared" si="18"/>
        <v>45597</v>
      </c>
      <c r="BZ18" s="152">
        <f t="shared" si="12"/>
        <v>46787</v>
      </c>
      <c r="CA18" s="152">
        <f t="shared" si="13"/>
        <v>46847</v>
      </c>
      <c r="CB18" s="152">
        <f t="shared" si="14"/>
        <v>46997</v>
      </c>
      <c r="CC18" s="152">
        <f t="shared" si="15"/>
        <v>46784</v>
      </c>
      <c r="CD18" s="152">
        <f t="shared" si="16"/>
        <v>46844</v>
      </c>
      <c r="CE18" s="152">
        <f t="shared" si="17"/>
        <v>46997</v>
      </c>
    </row>
    <row r="19" spans="1:83" ht="48.75" customHeight="1">
      <c r="A19" s="323" t="s">
        <v>92</v>
      </c>
      <c r="B19" s="137" t="s">
        <v>93</v>
      </c>
      <c r="C19" s="138" t="s">
        <v>94</v>
      </c>
      <c r="D19" s="139" t="str">
        <f ca="1">IF(BI19&lt;TODAY(),"Terminé",(IF(BH19&gt;=TODAY(),"À venir","En cours")))</f>
        <v>À venir</v>
      </c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318">
        <f>BI19</f>
        <v>47057</v>
      </c>
      <c r="AP19" s="192"/>
      <c r="AU19" s="155"/>
      <c r="AV19" s="155"/>
      <c r="AW19" s="155"/>
      <c r="AX19" s="155"/>
      <c r="AY19" s="155"/>
      <c r="AZ19" s="155"/>
      <c r="BB19" s="155"/>
      <c r="BC19" s="221" t="s">
        <v>87</v>
      </c>
      <c r="BD19" s="229" t="s">
        <v>92</v>
      </c>
      <c r="BE19" s="225"/>
      <c r="BF19" s="223"/>
      <c r="BG19" s="218"/>
      <c r="BH19" s="371">
        <v>45597</v>
      </c>
      <c r="BI19" s="371">
        <v>47057</v>
      </c>
      <c r="BJ19" s="219">
        <f t="shared" si="3"/>
        <v>45597</v>
      </c>
      <c r="BK19" s="219">
        <f t="shared" si="4"/>
        <v>47057</v>
      </c>
      <c r="BL19" s="214"/>
      <c r="BM19" s="216"/>
      <c r="BN19" s="176"/>
      <c r="BO19" s="180"/>
      <c r="BP19" s="180"/>
      <c r="BQ19" s="180"/>
      <c r="BR19" s="226">
        <f>BT19-150</f>
        <v>45297</v>
      </c>
      <c r="BS19" s="226">
        <f t="shared" si="6"/>
        <v>45292</v>
      </c>
      <c r="BT19" s="226">
        <f t="shared" si="7"/>
        <v>45447</v>
      </c>
      <c r="BU19" s="226">
        <f t="shared" si="8"/>
        <v>45444</v>
      </c>
      <c r="BV19" s="226">
        <f>BX19-120-30</f>
        <v>45447</v>
      </c>
      <c r="BW19" s="226">
        <f t="shared" si="10"/>
        <v>45444</v>
      </c>
      <c r="BX19" s="226">
        <f t="shared" si="11"/>
        <v>45597</v>
      </c>
      <c r="BY19" s="226">
        <f t="shared" si="18"/>
        <v>45597</v>
      </c>
      <c r="BZ19" s="152">
        <f t="shared" si="12"/>
        <v>46787</v>
      </c>
      <c r="CA19" s="152">
        <f t="shared" si="13"/>
        <v>46847</v>
      </c>
      <c r="CB19" s="152">
        <f t="shared" si="14"/>
        <v>46997</v>
      </c>
      <c r="CC19" s="152">
        <f t="shared" si="15"/>
        <v>46784</v>
      </c>
      <c r="CD19" s="152">
        <f t="shared" si="16"/>
        <v>46844</v>
      </c>
      <c r="CE19" s="152">
        <f t="shared" si="17"/>
        <v>46997</v>
      </c>
    </row>
    <row r="20" spans="1:83" ht="34" customHeight="1">
      <c r="A20" s="323" t="s">
        <v>95</v>
      </c>
      <c r="B20" s="137" t="s">
        <v>54</v>
      </c>
      <c r="C20" s="138" t="s">
        <v>96</v>
      </c>
      <c r="D20" s="139" t="str">
        <f t="shared" ca="1" si="1"/>
        <v>En cours</v>
      </c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318">
        <f t="shared" si="2"/>
        <v>46477</v>
      </c>
      <c r="AU20" s="155"/>
      <c r="AV20" s="155"/>
      <c r="AW20" s="155"/>
      <c r="AX20" s="155"/>
      <c r="AY20" s="155"/>
      <c r="AZ20" s="155"/>
      <c r="BB20" s="155"/>
      <c r="BC20" s="221" t="s">
        <v>97</v>
      </c>
      <c r="BD20" s="220" t="s">
        <v>98</v>
      </c>
      <c r="BE20" s="176" t="s">
        <v>58</v>
      </c>
      <c r="BF20" s="217" t="s">
        <v>59</v>
      </c>
      <c r="BG20" s="218" t="s">
        <v>60</v>
      </c>
      <c r="BH20" s="371">
        <v>45017</v>
      </c>
      <c r="BI20" s="371">
        <v>46477</v>
      </c>
      <c r="BJ20" s="219">
        <f t="shared" si="3"/>
        <v>45017</v>
      </c>
      <c r="BK20" s="219">
        <f t="shared" si="4"/>
        <v>46477</v>
      </c>
      <c r="BL20" s="214" t="s">
        <v>0</v>
      </c>
      <c r="BM20" s="176" t="s">
        <v>99</v>
      </c>
      <c r="BN20" s="176"/>
      <c r="BO20" s="180" t="s">
        <v>10</v>
      </c>
      <c r="BP20" s="180"/>
      <c r="BQ20" s="180"/>
      <c r="BR20" s="184">
        <f>BT20-120</f>
        <v>44532</v>
      </c>
      <c r="BS20" s="184">
        <f t="shared" si="6"/>
        <v>44531</v>
      </c>
      <c r="BT20" s="184">
        <f t="shared" si="7"/>
        <v>44652</v>
      </c>
      <c r="BU20" s="184">
        <f t="shared" si="8"/>
        <v>44652</v>
      </c>
      <c r="BV20" s="184">
        <f t="shared" ref="BV20:BV27" si="36">BX20-365</f>
        <v>44652</v>
      </c>
      <c r="BW20" s="184">
        <f t="shared" si="10"/>
        <v>44652</v>
      </c>
      <c r="BX20" s="184">
        <f t="shared" si="11"/>
        <v>45017</v>
      </c>
      <c r="BY20" s="184">
        <f t="shared" si="18"/>
        <v>45017</v>
      </c>
      <c r="BZ20" s="152">
        <f t="shared" si="12"/>
        <v>46207</v>
      </c>
      <c r="CA20" s="152">
        <f t="shared" si="13"/>
        <v>46267</v>
      </c>
      <c r="CB20" s="152">
        <f t="shared" si="14"/>
        <v>46417</v>
      </c>
      <c r="CC20" s="152">
        <f t="shared" si="15"/>
        <v>46204</v>
      </c>
      <c r="CD20" s="152">
        <f t="shared" si="16"/>
        <v>46266</v>
      </c>
      <c r="CE20" s="152">
        <f t="shared" si="17"/>
        <v>46418</v>
      </c>
    </row>
    <row r="21" spans="1:83" ht="34" customHeight="1">
      <c r="A21" s="323" t="s">
        <v>68</v>
      </c>
      <c r="B21" s="137" t="s">
        <v>54</v>
      </c>
      <c r="C21" s="138" t="s">
        <v>96</v>
      </c>
      <c r="D21" s="139" t="str">
        <f t="shared" ca="1" si="1"/>
        <v>À venir</v>
      </c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318">
        <f t="shared" si="2"/>
        <v>47938</v>
      </c>
      <c r="AU21" s="155"/>
      <c r="AV21" s="155"/>
      <c r="AW21" s="155"/>
      <c r="AX21" s="155"/>
      <c r="AY21" s="155"/>
      <c r="AZ21" s="155"/>
      <c r="BB21" s="155"/>
      <c r="BC21" s="221" t="s">
        <v>97</v>
      </c>
      <c r="BD21" s="220" t="s">
        <v>70</v>
      </c>
      <c r="BE21" s="176" t="s">
        <v>58</v>
      </c>
      <c r="BF21" s="217" t="s">
        <v>59</v>
      </c>
      <c r="BG21" s="218" t="s">
        <v>60</v>
      </c>
      <c r="BH21" s="371">
        <f>BI20+1</f>
        <v>46478</v>
      </c>
      <c r="BI21" s="371">
        <f>BH21+1460</f>
        <v>47938</v>
      </c>
      <c r="BJ21" s="219">
        <f t="shared" si="3"/>
        <v>46478</v>
      </c>
      <c r="BK21" s="219">
        <f t="shared" si="4"/>
        <v>47938</v>
      </c>
      <c r="BL21" s="214" t="s">
        <v>0</v>
      </c>
      <c r="BM21" s="176" t="s">
        <v>99</v>
      </c>
      <c r="BN21" s="176"/>
      <c r="BO21" s="180" t="s">
        <v>10</v>
      </c>
      <c r="BP21" s="180"/>
      <c r="BQ21" s="180"/>
      <c r="BR21" s="184">
        <f>BT21-152</f>
        <v>45961</v>
      </c>
      <c r="BS21" s="184">
        <f t="shared" si="6"/>
        <v>45961</v>
      </c>
      <c r="BT21" s="184">
        <f t="shared" si="7"/>
        <v>46113</v>
      </c>
      <c r="BU21" s="184">
        <f t="shared" si="8"/>
        <v>46113</v>
      </c>
      <c r="BV21" s="184">
        <f t="shared" si="36"/>
        <v>46113</v>
      </c>
      <c r="BW21" s="184">
        <f t="shared" si="10"/>
        <v>46113</v>
      </c>
      <c r="BX21" s="184">
        <f t="shared" si="11"/>
        <v>46478</v>
      </c>
      <c r="BY21" s="184">
        <f t="shared" si="18"/>
        <v>46478</v>
      </c>
      <c r="BZ21" s="152">
        <f t="shared" si="12"/>
        <v>47668</v>
      </c>
      <c r="CA21" s="152">
        <f t="shared" si="13"/>
        <v>47728</v>
      </c>
      <c r="CB21" s="152">
        <f t="shared" si="14"/>
        <v>47878</v>
      </c>
      <c r="CC21" s="152">
        <f t="shared" si="15"/>
        <v>47665</v>
      </c>
      <c r="CD21" s="152">
        <f t="shared" si="16"/>
        <v>47727</v>
      </c>
      <c r="CE21" s="152">
        <f t="shared" si="17"/>
        <v>47879</v>
      </c>
    </row>
    <row r="22" spans="1:83" ht="34" customHeight="1">
      <c r="A22" s="323" t="s">
        <v>100</v>
      </c>
      <c r="B22" s="137" t="s">
        <v>54</v>
      </c>
      <c r="C22" s="138" t="s">
        <v>101</v>
      </c>
      <c r="D22" s="139" t="str">
        <f t="shared" ca="1" si="1"/>
        <v>En cours</v>
      </c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318">
        <f t="shared" si="2"/>
        <v>46477</v>
      </c>
      <c r="AU22" s="155"/>
      <c r="AV22" s="155"/>
      <c r="AW22" s="155"/>
      <c r="AX22" s="155"/>
      <c r="AY22" s="155"/>
      <c r="AZ22" s="155"/>
      <c r="BB22" s="155"/>
      <c r="BC22" s="221" t="s">
        <v>97</v>
      </c>
      <c r="BD22" s="220" t="s">
        <v>100</v>
      </c>
      <c r="BE22" s="176" t="s">
        <v>58</v>
      </c>
      <c r="BF22" s="217" t="s">
        <v>59</v>
      </c>
      <c r="BG22" s="218" t="s">
        <v>60</v>
      </c>
      <c r="BH22" s="370">
        <v>45017</v>
      </c>
      <c r="BI22" s="371">
        <v>46477</v>
      </c>
      <c r="BJ22" s="219">
        <f t="shared" si="3"/>
        <v>45017</v>
      </c>
      <c r="BK22" s="219">
        <f t="shared" si="4"/>
        <v>46477</v>
      </c>
      <c r="BL22" s="214" t="s">
        <v>0</v>
      </c>
      <c r="BM22" s="216" t="s">
        <v>102</v>
      </c>
      <c r="BN22" s="176"/>
      <c r="BO22" s="180" t="s">
        <v>10</v>
      </c>
      <c r="BP22" s="180"/>
      <c r="BQ22" s="180"/>
      <c r="BR22" s="184">
        <f>BT22-120</f>
        <v>44532</v>
      </c>
      <c r="BS22" s="184">
        <f t="shared" si="6"/>
        <v>44531</v>
      </c>
      <c r="BT22" s="184">
        <f t="shared" si="7"/>
        <v>44652</v>
      </c>
      <c r="BU22" s="184">
        <f t="shared" si="8"/>
        <v>44652</v>
      </c>
      <c r="BV22" s="184">
        <f t="shared" si="36"/>
        <v>44652</v>
      </c>
      <c r="BW22" s="184">
        <f t="shared" si="10"/>
        <v>44652</v>
      </c>
      <c r="BX22" s="184">
        <f t="shared" si="11"/>
        <v>45017</v>
      </c>
      <c r="BY22" s="184">
        <f t="shared" si="18"/>
        <v>45017</v>
      </c>
      <c r="BZ22" s="152">
        <f t="shared" si="12"/>
        <v>46207</v>
      </c>
      <c r="CA22" s="152">
        <f t="shared" si="13"/>
        <v>46267</v>
      </c>
      <c r="CB22" s="152">
        <f t="shared" si="14"/>
        <v>46417</v>
      </c>
      <c r="CC22" s="152">
        <f t="shared" si="15"/>
        <v>46204</v>
      </c>
      <c r="CD22" s="152">
        <f t="shared" si="16"/>
        <v>46266</v>
      </c>
      <c r="CE22" s="152">
        <f t="shared" si="17"/>
        <v>46418</v>
      </c>
    </row>
    <row r="23" spans="1:83" ht="34" customHeight="1">
      <c r="A23" s="323" t="s">
        <v>68</v>
      </c>
      <c r="B23" s="137" t="s">
        <v>54</v>
      </c>
      <c r="C23" s="138" t="s">
        <v>101</v>
      </c>
      <c r="D23" s="139" t="str">
        <f t="shared" ca="1" si="1"/>
        <v>À venir</v>
      </c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318">
        <f t="shared" si="2"/>
        <v>47938</v>
      </c>
      <c r="AU23" s="155"/>
      <c r="AV23" s="155"/>
      <c r="AW23" s="155"/>
      <c r="AX23" s="155"/>
      <c r="AY23" s="155"/>
      <c r="AZ23" s="155"/>
      <c r="BB23" s="155"/>
      <c r="BC23" s="221" t="s">
        <v>97</v>
      </c>
      <c r="BD23" s="220" t="s">
        <v>70</v>
      </c>
      <c r="BE23" s="216" t="s">
        <v>58</v>
      </c>
      <c r="BF23" s="217" t="s">
        <v>59</v>
      </c>
      <c r="BG23" s="218" t="s">
        <v>60</v>
      </c>
      <c r="BH23" s="371">
        <f>BI22+1</f>
        <v>46478</v>
      </c>
      <c r="BI23" s="371">
        <f>BH23+1460</f>
        <v>47938</v>
      </c>
      <c r="BJ23" s="219">
        <f t="shared" si="3"/>
        <v>46478</v>
      </c>
      <c r="BK23" s="219">
        <f t="shared" si="4"/>
        <v>47938</v>
      </c>
      <c r="BL23" s="214" t="s">
        <v>0</v>
      </c>
      <c r="BM23" s="216" t="s">
        <v>102</v>
      </c>
      <c r="BN23" s="176"/>
      <c r="BO23" s="180" t="s">
        <v>10</v>
      </c>
      <c r="BP23" s="180"/>
      <c r="BQ23" s="180"/>
      <c r="BR23" s="184">
        <f>BT23-152</f>
        <v>45961</v>
      </c>
      <c r="BS23" s="184">
        <f t="shared" si="6"/>
        <v>45961</v>
      </c>
      <c r="BT23" s="184">
        <f t="shared" si="7"/>
        <v>46113</v>
      </c>
      <c r="BU23" s="184">
        <f t="shared" si="8"/>
        <v>46113</v>
      </c>
      <c r="BV23" s="184">
        <f t="shared" si="36"/>
        <v>46113</v>
      </c>
      <c r="BW23" s="184">
        <f t="shared" si="10"/>
        <v>46113</v>
      </c>
      <c r="BX23" s="184">
        <f t="shared" si="11"/>
        <v>46478</v>
      </c>
      <c r="BY23" s="184">
        <f t="shared" si="18"/>
        <v>46478</v>
      </c>
      <c r="BZ23" s="152">
        <f t="shared" si="12"/>
        <v>47668</v>
      </c>
      <c r="CA23" s="152">
        <f t="shared" si="13"/>
        <v>47728</v>
      </c>
      <c r="CB23" s="152">
        <f t="shared" si="14"/>
        <v>47878</v>
      </c>
      <c r="CC23" s="152">
        <f t="shared" si="15"/>
        <v>47665</v>
      </c>
      <c r="CD23" s="152">
        <f t="shared" si="16"/>
        <v>47727</v>
      </c>
      <c r="CE23" s="152">
        <f t="shared" si="17"/>
        <v>47879</v>
      </c>
    </row>
    <row r="24" spans="1:83" ht="34" customHeight="1">
      <c r="A24" s="323" t="s">
        <v>103</v>
      </c>
      <c r="B24" s="137" t="s">
        <v>54</v>
      </c>
      <c r="C24" s="138" t="s">
        <v>104</v>
      </c>
      <c r="D24" s="139" t="str">
        <f t="shared" ca="1" si="1"/>
        <v>En cours</v>
      </c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318">
        <f t="shared" si="2"/>
        <v>46691</v>
      </c>
      <c r="AU24" s="155"/>
      <c r="AV24" s="155"/>
      <c r="AW24" s="155"/>
      <c r="AX24" s="155"/>
      <c r="AY24" s="155"/>
      <c r="AZ24" s="155"/>
      <c r="BB24" s="155"/>
      <c r="BC24" s="224" t="s">
        <v>105</v>
      </c>
      <c r="BD24" s="220" t="s">
        <v>103</v>
      </c>
      <c r="BE24" s="216" t="s">
        <v>58</v>
      </c>
      <c r="BF24" s="217" t="s">
        <v>59</v>
      </c>
      <c r="BG24" s="218" t="s">
        <v>60</v>
      </c>
      <c r="BH24" s="371">
        <v>45231</v>
      </c>
      <c r="BI24" s="371">
        <v>46691</v>
      </c>
      <c r="BJ24" s="219">
        <f t="shared" si="3"/>
        <v>45231</v>
      </c>
      <c r="BK24" s="219">
        <f t="shared" si="4"/>
        <v>46691</v>
      </c>
      <c r="BL24" s="214" t="s">
        <v>0</v>
      </c>
      <c r="BM24" s="216" t="s">
        <v>106</v>
      </c>
      <c r="BN24" s="176"/>
      <c r="BO24" s="180" t="s">
        <v>10</v>
      </c>
      <c r="BP24" s="180"/>
      <c r="BQ24" s="180"/>
      <c r="BR24" s="184">
        <f>BT24-120</f>
        <v>44746</v>
      </c>
      <c r="BS24" s="184">
        <f t="shared" si="6"/>
        <v>44743</v>
      </c>
      <c r="BT24" s="184">
        <f t="shared" si="7"/>
        <v>44866</v>
      </c>
      <c r="BU24" s="184">
        <f t="shared" si="8"/>
        <v>44866</v>
      </c>
      <c r="BV24" s="184">
        <f t="shared" si="36"/>
        <v>44866</v>
      </c>
      <c r="BW24" s="184">
        <f t="shared" si="10"/>
        <v>44866</v>
      </c>
      <c r="BX24" s="184">
        <f t="shared" si="11"/>
        <v>45231</v>
      </c>
      <c r="BY24" s="184">
        <f t="shared" si="18"/>
        <v>45231</v>
      </c>
      <c r="BZ24" s="152">
        <f t="shared" si="12"/>
        <v>46421</v>
      </c>
      <c r="CA24" s="152">
        <f t="shared" si="13"/>
        <v>46481</v>
      </c>
      <c r="CB24" s="152">
        <f t="shared" si="14"/>
        <v>46631</v>
      </c>
      <c r="CC24" s="152">
        <f t="shared" si="15"/>
        <v>46419</v>
      </c>
      <c r="CD24" s="152">
        <f t="shared" si="16"/>
        <v>46478</v>
      </c>
      <c r="CE24" s="152">
        <f t="shared" si="17"/>
        <v>46631</v>
      </c>
    </row>
    <row r="25" spans="1:83" ht="34" customHeight="1">
      <c r="A25" s="323" t="s">
        <v>68</v>
      </c>
      <c r="B25" s="137" t="s">
        <v>54</v>
      </c>
      <c r="C25" s="138" t="s">
        <v>104</v>
      </c>
      <c r="D25" s="139" t="str">
        <f t="shared" ca="1" si="1"/>
        <v>À venir</v>
      </c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318">
        <f t="shared" si="2"/>
        <v>48152</v>
      </c>
      <c r="AU25" s="155"/>
      <c r="AV25" s="155"/>
      <c r="AW25" s="155"/>
      <c r="AX25" s="155"/>
      <c r="AY25" s="155"/>
      <c r="AZ25" s="155"/>
      <c r="BB25" s="155"/>
      <c r="BC25" s="221" t="s">
        <v>105</v>
      </c>
      <c r="BD25" s="220" t="s">
        <v>70</v>
      </c>
      <c r="BE25" s="216" t="s">
        <v>58</v>
      </c>
      <c r="BF25" s="217" t="s">
        <v>59</v>
      </c>
      <c r="BG25" s="218" t="s">
        <v>60</v>
      </c>
      <c r="BH25" s="371">
        <f>BI24+1</f>
        <v>46692</v>
      </c>
      <c r="BI25" s="371">
        <f>BH25+1460</f>
        <v>48152</v>
      </c>
      <c r="BJ25" s="219">
        <f t="shared" si="3"/>
        <v>46692</v>
      </c>
      <c r="BK25" s="219">
        <f t="shared" si="4"/>
        <v>48152</v>
      </c>
      <c r="BL25" s="214" t="s">
        <v>0</v>
      </c>
      <c r="BM25" s="216" t="s">
        <v>106</v>
      </c>
      <c r="BN25" s="176"/>
      <c r="BO25" s="180" t="s">
        <v>10</v>
      </c>
      <c r="BP25" s="180"/>
      <c r="BQ25" s="180"/>
      <c r="BR25" s="184">
        <f>BT25-120-60</f>
        <v>46147</v>
      </c>
      <c r="BS25" s="184">
        <f t="shared" si="6"/>
        <v>46143</v>
      </c>
      <c r="BT25" s="184">
        <f t="shared" si="7"/>
        <v>46327</v>
      </c>
      <c r="BU25" s="184">
        <f t="shared" si="8"/>
        <v>46327</v>
      </c>
      <c r="BV25" s="184">
        <f t="shared" si="36"/>
        <v>46327</v>
      </c>
      <c r="BW25" s="184">
        <f t="shared" si="10"/>
        <v>46327</v>
      </c>
      <c r="BX25" s="184">
        <f t="shared" si="11"/>
        <v>46692</v>
      </c>
      <c r="BY25" s="184">
        <f t="shared" si="18"/>
        <v>46692</v>
      </c>
      <c r="BZ25" s="152">
        <f t="shared" si="12"/>
        <v>47882</v>
      </c>
      <c r="CA25" s="152">
        <f t="shared" si="13"/>
        <v>47942</v>
      </c>
      <c r="CB25" s="152">
        <f t="shared" si="14"/>
        <v>48092</v>
      </c>
      <c r="CC25" s="152">
        <f t="shared" si="15"/>
        <v>47880</v>
      </c>
      <c r="CD25" s="152">
        <f t="shared" si="16"/>
        <v>47939</v>
      </c>
      <c r="CE25" s="152">
        <f t="shared" si="17"/>
        <v>48092</v>
      </c>
    </row>
    <row r="26" spans="1:83" ht="34" customHeight="1">
      <c r="A26" s="323" t="s">
        <v>107</v>
      </c>
      <c r="B26" s="137" t="s">
        <v>54</v>
      </c>
      <c r="C26" s="138" t="s">
        <v>108</v>
      </c>
      <c r="D26" s="139" t="str">
        <f t="shared" ca="1" si="1"/>
        <v>En cours</v>
      </c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318">
        <f t="shared" si="2"/>
        <v>46691</v>
      </c>
      <c r="AU26" s="155"/>
      <c r="AV26" s="155"/>
      <c r="AW26" s="155"/>
      <c r="AX26" s="155"/>
      <c r="AY26" s="155"/>
      <c r="AZ26" s="155"/>
      <c r="BB26" s="155"/>
      <c r="BC26" s="224" t="s">
        <v>105</v>
      </c>
      <c r="BD26" s="220" t="s">
        <v>107</v>
      </c>
      <c r="BE26" s="176" t="s">
        <v>58</v>
      </c>
      <c r="BF26" s="223" t="s">
        <v>59</v>
      </c>
      <c r="BG26" s="218" t="s">
        <v>60</v>
      </c>
      <c r="BH26" s="371">
        <v>45231</v>
      </c>
      <c r="BI26" s="371">
        <v>46691</v>
      </c>
      <c r="BJ26" s="219">
        <f t="shared" si="3"/>
        <v>45231</v>
      </c>
      <c r="BK26" s="219">
        <f t="shared" si="4"/>
        <v>46691</v>
      </c>
      <c r="BL26" s="214" t="s">
        <v>0</v>
      </c>
      <c r="BM26" s="216" t="s">
        <v>109</v>
      </c>
      <c r="BN26" s="176"/>
      <c r="BO26" s="180" t="s">
        <v>10</v>
      </c>
      <c r="BP26" s="180"/>
      <c r="BQ26" s="180"/>
      <c r="BR26" s="184">
        <f>BT26-120</f>
        <v>44746</v>
      </c>
      <c r="BS26" s="184">
        <f t="shared" si="6"/>
        <v>44743</v>
      </c>
      <c r="BT26" s="184">
        <f t="shared" si="7"/>
        <v>44866</v>
      </c>
      <c r="BU26" s="184">
        <f t="shared" si="8"/>
        <v>44866</v>
      </c>
      <c r="BV26" s="184">
        <f t="shared" si="36"/>
        <v>44866</v>
      </c>
      <c r="BW26" s="184">
        <f t="shared" si="10"/>
        <v>44866</v>
      </c>
      <c r="BX26" s="184">
        <f t="shared" si="11"/>
        <v>45231</v>
      </c>
      <c r="BY26" s="184">
        <f t="shared" si="18"/>
        <v>45231</v>
      </c>
      <c r="BZ26" s="152">
        <f t="shared" si="12"/>
        <v>46421</v>
      </c>
      <c r="CA26" s="152">
        <f t="shared" si="13"/>
        <v>46481</v>
      </c>
      <c r="CB26" s="152">
        <f t="shared" si="14"/>
        <v>46631</v>
      </c>
      <c r="CC26" s="152">
        <f t="shared" si="15"/>
        <v>46419</v>
      </c>
      <c r="CD26" s="152">
        <f t="shared" si="16"/>
        <v>46478</v>
      </c>
      <c r="CE26" s="152">
        <f t="shared" si="17"/>
        <v>46631</v>
      </c>
    </row>
    <row r="27" spans="1:83" ht="34" customHeight="1">
      <c r="A27" s="323" t="s">
        <v>68</v>
      </c>
      <c r="B27" s="137" t="s">
        <v>54</v>
      </c>
      <c r="C27" s="138" t="s">
        <v>108</v>
      </c>
      <c r="D27" s="139" t="str">
        <f t="shared" ca="1" si="1"/>
        <v>À venir</v>
      </c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318">
        <f t="shared" si="2"/>
        <v>48152</v>
      </c>
      <c r="AU27" s="155"/>
      <c r="AV27" s="155"/>
      <c r="AW27" s="155"/>
      <c r="AX27" s="155"/>
      <c r="AY27" s="155"/>
      <c r="AZ27" s="155"/>
      <c r="BB27" s="155"/>
      <c r="BC27" s="221" t="s">
        <v>105</v>
      </c>
      <c r="BD27" s="220" t="s">
        <v>70</v>
      </c>
      <c r="BE27" s="176" t="s">
        <v>58</v>
      </c>
      <c r="BF27" s="223" t="s">
        <v>59</v>
      </c>
      <c r="BG27" s="218" t="s">
        <v>60</v>
      </c>
      <c r="BH27" s="371">
        <f>BI26+1</f>
        <v>46692</v>
      </c>
      <c r="BI27" s="371">
        <f>BH27+1460</f>
        <v>48152</v>
      </c>
      <c r="BJ27" s="219">
        <f t="shared" si="3"/>
        <v>46692</v>
      </c>
      <c r="BK27" s="219">
        <f t="shared" si="4"/>
        <v>48152</v>
      </c>
      <c r="BL27" s="214" t="s">
        <v>0</v>
      </c>
      <c r="BM27" s="216" t="s">
        <v>109</v>
      </c>
      <c r="BN27" s="176"/>
      <c r="BO27" s="180" t="s">
        <v>10</v>
      </c>
      <c r="BP27" s="180"/>
      <c r="BQ27" s="180"/>
      <c r="BR27" s="184">
        <f>BT27-120-60</f>
        <v>46147</v>
      </c>
      <c r="BS27" s="184">
        <f t="shared" si="6"/>
        <v>46143</v>
      </c>
      <c r="BT27" s="184">
        <f t="shared" si="7"/>
        <v>46327</v>
      </c>
      <c r="BU27" s="184">
        <f t="shared" si="8"/>
        <v>46327</v>
      </c>
      <c r="BV27" s="184">
        <f t="shared" si="36"/>
        <v>46327</v>
      </c>
      <c r="BW27" s="184">
        <f t="shared" si="10"/>
        <v>46327</v>
      </c>
      <c r="BX27" s="184">
        <f t="shared" si="11"/>
        <v>46692</v>
      </c>
      <c r="BY27" s="184">
        <f t="shared" si="18"/>
        <v>46692</v>
      </c>
      <c r="BZ27" s="152">
        <f t="shared" si="12"/>
        <v>47882</v>
      </c>
      <c r="CA27" s="152">
        <f t="shared" si="13"/>
        <v>47942</v>
      </c>
      <c r="CB27" s="152">
        <f t="shared" si="14"/>
        <v>48092</v>
      </c>
      <c r="CC27" s="152">
        <f t="shared" si="15"/>
        <v>47880</v>
      </c>
      <c r="CD27" s="152">
        <f t="shared" si="16"/>
        <v>47939</v>
      </c>
      <c r="CE27" s="152">
        <f t="shared" si="17"/>
        <v>48092</v>
      </c>
    </row>
    <row r="28" spans="1:83" ht="34" customHeight="1">
      <c r="A28" s="323" t="s">
        <v>110</v>
      </c>
      <c r="B28" s="137" t="s">
        <v>93</v>
      </c>
      <c r="C28" s="138" t="s">
        <v>111</v>
      </c>
      <c r="D28" s="139" t="str">
        <f t="shared" ca="1" si="1"/>
        <v>En cours</v>
      </c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318">
        <f t="shared" si="2"/>
        <v>46752</v>
      </c>
      <c r="AU28" s="155"/>
      <c r="AV28" s="155"/>
      <c r="AW28" s="155"/>
      <c r="AX28" s="155"/>
      <c r="AY28" s="155"/>
      <c r="AZ28" s="155"/>
      <c r="BB28" s="155"/>
      <c r="BC28" s="221" t="s">
        <v>112</v>
      </c>
      <c r="BD28" s="220" t="s">
        <v>110</v>
      </c>
      <c r="BE28" s="225" t="s">
        <v>58</v>
      </c>
      <c r="BF28" s="223" t="s">
        <v>59</v>
      </c>
      <c r="BG28" s="218" t="s">
        <v>60</v>
      </c>
      <c r="BH28" s="371">
        <v>45292</v>
      </c>
      <c r="BI28" s="371">
        <v>46752</v>
      </c>
      <c r="BJ28" s="219">
        <f t="shared" si="3"/>
        <v>45292</v>
      </c>
      <c r="BK28" s="219">
        <f t="shared" si="4"/>
        <v>46752</v>
      </c>
      <c r="BL28" s="214" t="s">
        <v>0</v>
      </c>
      <c r="BM28" s="216" t="s">
        <v>113</v>
      </c>
      <c r="BN28" s="176"/>
      <c r="BO28" s="180" t="s">
        <v>10</v>
      </c>
      <c r="BP28" s="180"/>
      <c r="BQ28" s="180" t="s">
        <v>10</v>
      </c>
      <c r="BR28" s="226">
        <f>BT28-90</f>
        <v>45022</v>
      </c>
      <c r="BS28" s="226">
        <f t="shared" si="6"/>
        <v>45017</v>
      </c>
      <c r="BT28" s="226">
        <f t="shared" si="7"/>
        <v>45112</v>
      </c>
      <c r="BU28" s="226">
        <f t="shared" si="8"/>
        <v>45108</v>
      </c>
      <c r="BV28" s="226">
        <f>BX28-180</f>
        <v>45112</v>
      </c>
      <c r="BW28" s="226">
        <f t="shared" si="10"/>
        <v>45108</v>
      </c>
      <c r="BX28" s="226">
        <f t="shared" si="11"/>
        <v>45292</v>
      </c>
      <c r="BY28" s="226">
        <f t="shared" si="18"/>
        <v>45292</v>
      </c>
      <c r="BZ28" s="152">
        <f t="shared" si="12"/>
        <v>46482</v>
      </c>
      <c r="CA28" s="152">
        <f t="shared" si="13"/>
        <v>46542</v>
      </c>
      <c r="CB28" s="152">
        <f t="shared" si="14"/>
        <v>46692</v>
      </c>
      <c r="CC28" s="152">
        <f t="shared" si="15"/>
        <v>46478</v>
      </c>
      <c r="CD28" s="152">
        <f t="shared" si="16"/>
        <v>46539</v>
      </c>
      <c r="CE28" s="152">
        <f t="shared" si="17"/>
        <v>46692</v>
      </c>
    </row>
    <row r="29" spans="1:83" ht="34" customHeight="1">
      <c r="A29" s="323" t="s">
        <v>114</v>
      </c>
      <c r="B29" s="137" t="s">
        <v>93</v>
      </c>
      <c r="C29" s="138" t="s">
        <v>115</v>
      </c>
      <c r="D29" s="139" t="str">
        <f t="shared" ca="1" si="1"/>
        <v>En cours</v>
      </c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318">
        <f t="shared" si="2"/>
        <v>46217</v>
      </c>
      <c r="AU29" s="155"/>
      <c r="AV29" s="155"/>
      <c r="AW29" s="155"/>
      <c r="AX29" s="155"/>
      <c r="AY29" s="155"/>
      <c r="AZ29" s="155"/>
      <c r="BB29" s="155"/>
      <c r="BC29" s="215" t="s">
        <v>116</v>
      </c>
      <c r="BD29" s="215" t="s">
        <v>116</v>
      </c>
      <c r="BE29" s="216"/>
      <c r="BF29" s="217"/>
      <c r="BG29" s="218"/>
      <c r="BH29" s="370">
        <v>44757</v>
      </c>
      <c r="BI29" s="370">
        <v>46217</v>
      </c>
      <c r="BJ29" s="219">
        <f t="shared" si="3"/>
        <v>44743</v>
      </c>
      <c r="BK29" s="219">
        <f t="shared" si="4"/>
        <v>46204</v>
      </c>
      <c r="BL29" s="214"/>
      <c r="BM29" s="216"/>
      <c r="BN29" s="176"/>
      <c r="BO29" s="180"/>
      <c r="BP29" s="180"/>
      <c r="BQ29" s="180"/>
      <c r="BR29" s="184"/>
      <c r="BS29" s="184"/>
      <c r="BT29" s="184">
        <f t="shared" si="7"/>
        <v>44577</v>
      </c>
      <c r="BU29" s="184">
        <f t="shared" si="8"/>
        <v>44592</v>
      </c>
      <c r="BV29" s="184">
        <f>BX29-180</f>
        <v>44577</v>
      </c>
      <c r="BW29" s="184">
        <f t="shared" si="10"/>
        <v>44592</v>
      </c>
      <c r="BX29" s="184">
        <f t="shared" si="11"/>
        <v>44757</v>
      </c>
      <c r="BY29" s="184">
        <f t="shared" si="18"/>
        <v>44743</v>
      </c>
      <c r="BZ29" s="152">
        <f t="shared" si="12"/>
        <v>45947</v>
      </c>
      <c r="CA29" s="152">
        <f t="shared" si="13"/>
        <v>46007</v>
      </c>
      <c r="CB29" s="152">
        <f t="shared" si="14"/>
        <v>46157</v>
      </c>
      <c r="CC29" s="152">
        <f t="shared" si="15"/>
        <v>45961</v>
      </c>
      <c r="CD29" s="152">
        <f t="shared" si="16"/>
        <v>46022</v>
      </c>
      <c r="CE29" s="152">
        <f t="shared" si="17"/>
        <v>46143</v>
      </c>
    </row>
    <row r="30" spans="1:83" ht="34" customHeight="1">
      <c r="A30" s="323" t="s">
        <v>117</v>
      </c>
      <c r="B30" s="137" t="s">
        <v>54</v>
      </c>
      <c r="C30" s="138" t="s">
        <v>118</v>
      </c>
      <c r="D30" s="139" t="str">
        <f t="shared" ca="1" si="1"/>
        <v>En cours</v>
      </c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318">
        <f t="shared" si="2"/>
        <v>45992</v>
      </c>
      <c r="AP30" s="192"/>
      <c r="AU30" s="155"/>
      <c r="AV30" s="155"/>
      <c r="AW30" s="155"/>
      <c r="AX30" s="155"/>
      <c r="AY30" s="155"/>
      <c r="AZ30" s="155"/>
      <c r="BB30" s="155"/>
      <c r="BC30" s="221" t="s">
        <v>119</v>
      </c>
      <c r="BD30" s="227" t="s">
        <v>120</v>
      </c>
      <c r="BE30" s="225" t="s">
        <v>58</v>
      </c>
      <c r="BF30" s="223" t="s">
        <v>59</v>
      </c>
      <c r="BG30" s="218" t="s">
        <v>60</v>
      </c>
      <c r="BH30" s="371">
        <v>44562</v>
      </c>
      <c r="BI30" s="371">
        <v>45992</v>
      </c>
      <c r="BJ30" s="219">
        <f t="shared" si="3"/>
        <v>44562</v>
      </c>
      <c r="BK30" s="219">
        <f t="shared" si="4"/>
        <v>45992</v>
      </c>
      <c r="BL30" s="214" t="s">
        <v>0</v>
      </c>
      <c r="BM30" s="216" t="s">
        <v>121</v>
      </c>
      <c r="BN30" s="176"/>
      <c r="BO30" s="180" t="s">
        <v>10</v>
      </c>
      <c r="BP30" s="180"/>
      <c r="BQ30" s="180"/>
      <c r="BR30" s="184">
        <f>BT30-120</f>
        <v>44077</v>
      </c>
      <c r="BS30" s="184">
        <f t="shared" si="6"/>
        <v>44075</v>
      </c>
      <c r="BT30" s="184">
        <f t="shared" si="7"/>
        <v>44197</v>
      </c>
      <c r="BU30" s="184">
        <f t="shared" si="8"/>
        <v>44197</v>
      </c>
      <c r="BV30" s="184">
        <f>BX30-365</f>
        <v>44197</v>
      </c>
      <c r="BW30" s="184">
        <f t="shared" si="10"/>
        <v>44197</v>
      </c>
      <c r="BX30" s="184">
        <f t="shared" si="11"/>
        <v>44562</v>
      </c>
      <c r="BY30" s="184">
        <f t="shared" si="18"/>
        <v>44562</v>
      </c>
      <c r="BZ30" s="152">
        <f t="shared" si="12"/>
        <v>45722</v>
      </c>
      <c r="CA30" s="152">
        <f t="shared" si="13"/>
        <v>45782</v>
      </c>
      <c r="CB30" s="152">
        <f t="shared" si="14"/>
        <v>45932</v>
      </c>
      <c r="CC30" s="152">
        <f t="shared" si="15"/>
        <v>45717</v>
      </c>
      <c r="CD30" s="152">
        <f t="shared" si="16"/>
        <v>45778</v>
      </c>
      <c r="CE30" s="152">
        <f t="shared" si="17"/>
        <v>45931</v>
      </c>
    </row>
    <row r="31" spans="1:83" ht="34" customHeight="1">
      <c r="A31" s="323" t="s">
        <v>75</v>
      </c>
      <c r="B31" s="137" t="s">
        <v>54</v>
      </c>
      <c r="C31" s="138" t="s">
        <v>118</v>
      </c>
      <c r="D31" s="139" t="str">
        <f t="shared" ca="1" si="1"/>
        <v>À venir</v>
      </c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318">
        <f t="shared" si="2"/>
        <v>47482</v>
      </c>
      <c r="AP31" s="192"/>
      <c r="AU31" s="155"/>
      <c r="AV31" s="155"/>
      <c r="AW31" s="155"/>
      <c r="AX31" s="155"/>
      <c r="AY31" s="155"/>
      <c r="AZ31" s="155"/>
      <c r="BB31" s="155"/>
      <c r="BC31" s="221" t="s">
        <v>119</v>
      </c>
      <c r="BD31" s="220" t="s">
        <v>70</v>
      </c>
      <c r="BE31" s="225" t="s">
        <v>58</v>
      </c>
      <c r="BF31" s="223" t="s">
        <v>59</v>
      </c>
      <c r="BG31" s="218" t="s">
        <v>60</v>
      </c>
      <c r="BH31" s="371">
        <f>BI30+30</f>
        <v>46022</v>
      </c>
      <c r="BI31" s="372">
        <f>BH31+1460</f>
        <v>47482</v>
      </c>
      <c r="BJ31" s="219">
        <f t="shared" si="3"/>
        <v>46022</v>
      </c>
      <c r="BK31" s="219">
        <f t="shared" si="4"/>
        <v>47483</v>
      </c>
      <c r="BL31" s="214" t="s">
        <v>0</v>
      </c>
      <c r="BM31" s="216" t="s">
        <v>121</v>
      </c>
      <c r="BN31" s="176"/>
      <c r="BO31" s="180" t="s">
        <v>10</v>
      </c>
      <c r="BP31" s="180"/>
      <c r="BQ31" s="180"/>
      <c r="BR31" s="184">
        <f>BT31-152</f>
        <v>45505</v>
      </c>
      <c r="BS31" s="184">
        <f t="shared" si="6"/>
        <v>45505</v>
      </c>
      <c r="BT31" s="184">
        <f t="shared" si="7"/>
        <v>45657</v>
      </c>
      <c r="BU31" s="184">
        <f t="shared" si="8"/>
        <v>45657</v>
      </c>
      <c r="BV31" s="184">
        <f>BX31-365</f>
        <v>45657</v>
      </c>
      <c r="BW31" s="184">
        <f t="shared" si="10"/>
        <v>45657</v>
      </c>
      <c r="BX31" s="184">
        <f t="shared" si="11"/>
        <v>46022</v>
      </c>
      <c r="BY31" s="184">
        <f t="shared" si="18"/>
        <v>46022</v>
      </c>
      <c r="BZ31" s="152">
        <f t="shared" si="12"/>
        <v>47212</v>
      </c>
      <c r="CA31" s="152">
        <f t="shared" si="13"/>
        <v>47272</v>
      </c>
      <c r="CB31" s="152">
        <f t="shared" si="14"/>
        <v>47422</v>
      </c>
      <c r="CC31" s="152">
        <f t="shared" si="15"/>
        <v>47209</v>
      </c>
      <c r="CD31" s="152">
        <f t="shared" si="16"/>
        <v>47270</v>
      </c>
      <c r="CE31" s="152">
        <f t="shared" si="17"/>
        <v>47422</v>
      </c>
    </row>
    <row r="32" spans="1:83" ht="34" customHeight="1">
      <c r="A32" s="323" t="s">
        <v>122</v>
      </c>
      <c r="B32" s="137" t="s">
        <v>54</v>
      </c>
      <c r="C32" s="138" t="s">
        <v>123</v>
      </c>
      <c r="D32" s="139" t="str">
        <f t="shared" ca="1" si="1"/>
        <v>En cours</v>
      </c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318">
        <f t="shared" si="2"/>
        <v>45627</v>
      </c>
      <c r="AP32" s="192"/>
      <c r="AU32" s="155"/>
      <c r="AV32" s="155"/>
      <c r="AW32" s="155"/>
      <c r="AX32" s="155"/>
      <c r="AY32" s="155"/>
      <c r="AZ32" s="155"/>
      <c r="BB32" s="155"/>
      <c r="BC32" s="221" t="s">
        <v>124</v>
      </c>
      <c r="BD32" s="220" t="s">
        <v>122</v>
      </c>
      <c r="BE32" s="225" t="s">
        <v>58</v>
      </c>
      <c r="BF32" s="223" t="s">
        <v>59</v>
      </c>
      <c r="BG32" s="218" t="s">
        <v>60</v>
      </c>
      <c r="BH32" s="371">
        <v>44197</v>
      </c>
      <c r="BI32" s="372">
        <v>45627</v>
      </c>
      <c r="BJ32" s="219">
        <f t="shared" si="3"/>
        <v>44197</v>
      </c>
      <c r="BK32" s="219">
        <f t="shared" si="4"/>
        <v>45627</v>
      </c>
      <c r="BL32" s="214" t="s">
        <v>0</v>
      </c>
      <c r="BM32" s="216" t="s">
        <v>125</v>
      </c>
      <c r="BN32" s="176"/>
      <c r="BO32" s="180" t="s">
        <v>10</v>
      </c>
      <c r="BP32" s="180"/>
      <c r="BQ32" s="180"/>
      <c r="BR32" s="184">
        <f>BT32-120</f>
        <v>43712</v>
      </c>
      <c r="BS32" s="184">
        <f t="shared" si="6"/>
        <v>43709</v>
      </c>
      <c r="BT32" s="184">
        <f t="shared" si="7"/>
        <v>43832</v>
      </c>
      <c r="BU32" s="184">
        <f t="shared" si="8"/>
        <v>43831</v>
      </c>
      <c r="BV32" s="184">
        <f>BX32-365</f>
        <v>43832</v>
      </c>
      <c r="BW32" s="184">
        <f t="shared" si="10"/>
        <v>43831</v>
      </c>
      <c r="BX32" s="184">
        <f t="shared" si="11"/>
        <v>44197</v>
      </c>
      <c r="BY32" s="184">
        <f t="shared" si="18"/>
        <v>44197</v>
      </c>
      <c r="BZ32" s="152">
        <f t="shared" si="12"/>
        <v>45357</v>
      </c>
      <c r="CA32" s="152">
        <f t="shared" si="13"/>
        <v>45417</v>
      </c>
      <c r="CB32" s="152">
        <f t="shared" si="14"/>
        <v>45567</v>
      </c>
      <c r="CC32" s="152">
        <f t="shared" si="15"/>
        <v>45352</v>
      </c>
      <c r="CD32" s="152">
        <f t="shared" si="16"/>
        <v>45413</v>
      </c>
      <c r="CE32" s="152">
        <f t="shared" si="17"/>
        <v>45566</v>
      </c>
    </row>
    <row r="33" spans="1:83" ht="34" customHeight="1">
      <c r="A33" s="323" t="s">
        <v>126</v>
      </c>
      <c r="B33" s="137" t="s">
        <v>54</v>
      </c>
      <c r="C33" s="138" t="s">
        <v>123</v>
      </c>
      <c r="D33" s="139" t="str">
        <f t="shared" ca="1" si="1"/>
        <v>À venir</v>
      </c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318">
        <f t="shared" si="2"/>
        <v>47118</v>
      </c>
      <c r="AP33" s="192"/>
      <c r="AU33" s="155"/>
      <c r="AV33" s="155"/>
      <c r="AW33" s="155"/>
      <c r="AX33" s="155"/>
      <c r="AY33" s="155"/>
      <c r="AZ33" s="155"/>
      <c r="BB33" s="155"/>
      <c r="BC33" s="221" t="s">
        <v>124</v>
      </c>
      <c r="BD33" s="227" t="s">
        <v>126</v>
      </c>
      <c r="BE33" s="225" t="s">
        <v>58</v>
      </c>
      <c r="BF33" s="223" t="s">
        <v>59</v>
      </c>
      <c r="BG33" s="218" t="s">
        <v>60</v>
      </c>
      <c r="BH33" s="371">
        <v>45658</v>
      </c>
      <c r="BI33" s="371">
        <v>47118</v>
      </c>
      <c r="BJ33" s="219">
        <f t="shared" si="3"/>
        <v>45658</v>
      </c>
      <c r="BK33" s="219">
        <f t="shared" si="4"/>
        <v>47118</v>
      </c>
      <c r="BL33" s="214" t="s">
        <v>0</v>
      </c>
      <c r="BM33" s="216" t="s">
        <v>125</v>
      </c>
      <c r="BN33" s="176"/>
      <c r="BO33" s="180" t="s">
        <v>10</v>
      </c>
      <c r="BP33" s="180"/>
      <c r="BQ33" s="180"/>
      <c r="BR33" s="184">
        <f>BT33-120</f>
        <v>45233</v>
      </c>
      <c r="BS33" s="184">
        <f t="shared" si="6"/>
        <v>45231</v>
      </c>
      <c r="BT33" s="184">
        <f t="shared" si="7"/>
        <v>45353</v>
      </c>
      <c r="BU33" s="184">
        <f t="shared" si="8"/>
        <v>45352</v>
      </c>
      <c r="BV33" s="184">
        <f>BX33-305</f>
        <v>45353</v>
      </c>
      <c r="BW33" s="184">
        <f t="shared" si="10"/>
        <v>45352</v>
      </c>
      <c r="BX33" s="184">
        <f t="shared" si="11"/>
        <v>45658</v>
      </c>
      <c r="BY33" s="184">
        <f t="shared" si="18"/>
        <v>45658</v>
      </c>
      <c r="BZ33" s="152">
        <f t="shared" si="12"/>
        <v>46848</v>
      </c>
      <c r="CA33" s="152">
        <f t="shared" si="13"/>
        <v>46908</v>
      </c>
      <c r="CB33" s="152">
        <f t="shared" si="14"/>
        <v>47058</v>
      </c>
      <c r="CC33" s="152">
        <f t="shared" si="15"/>
        <v>46844</v>
      </c>
      <c r="CD33" s="152">
        <f t="shared" si="16"/>
        <v>46905</v>
      </c>
      <c r="CE33" s="152">
        <f t="shared" si="17"/>
        <v>47058</v>
      </c>
    </row>
    <row r="34" spans="1:83" ht="34" customHeight="1">
      <c r="A34" s="323" t="s">
        <v>127</v>
      </c>
      <c r="B34" s="137" t="s">
        <v>54</v>
      </c>
      <c r="C34" s="138" t="s">
        <v>128</v>
      </c>
      <c r="D34" s="139" t="str">
        <f t="shared" ca="1" si="1"/>
        <v>En cours</v>
      </c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318">
        <f t="shared" si="2"/>
        <v>46220</v>
      </c>
      <c r="AU34" s="155"/>
      <c r="AV34" s="155"/>
      <c r="AW34" s="155"/>
      <c r="AX34" s="155"/>
      <c r="AY34" s="155"/>
      <c r="AZ34" s="155"/>
      <c r="BB34" s="155"/>
      <c r="BC34" s="221" t="s">
        <v>129</v>
      </c>
      <c r="BD34" s="220" t="s">
        <v>127</v>
      </c>
      <c r="BE34" s="225" t="s">
        <v>58</v>
      </c>
      <c r="BF34" s="223" t="s">
        <v>59</v>
      </c>
      <c r="BG34" s="217" t="s">
        <v>60</v>
      </c>
      <c r="BH34" s="371">
        <v>44760</v>
      </c>
      <c r="BI34" s="371">
        <v>46220</v>
      </c>
      <c r="BJ34" s="219">
        <f t="shared" si="3"/>
        <v>44773</v>
      </c>
      <c r="BK34" s="219">
        <f t="shared" si="4"/>
        <v>46234</v>
      </c>
      <c r="BL34" s="214" t="s">
        <v>0</v>
      </c>
      <c r="BM34" s="216" t="s">
        <v>130</v>
      </c>
      <c r="BN34" s="176"/>
      <c r="BO34" s="180" t="s">
        <v>10</v>
      </c>
      <c r="BP34" s="180"/>
      <c r="BQ34" s="180"/>
      <c r="BR34" s="228">
        <f>BT34-90</f>
        <v>44490</v>
      </c>
      <c r="BS34" s="228">
        <f t="shared" si="6"/>
        <v>44500</v>
      </c>
      <c r="BT34" s="228">
        <f t="shared" si="7"/>
        <v>44580</v>
      </c>
      <c r="BU34" s="228">
        <f t="shared" si="8"/>
        <v>44592</v>
      </c>
      <c r="BV34" s="228">
        <f>BX34-180</f>
        <v>44580</v>
      </c>
      <c r="BW34" s="228">
        <f t="shared" si="10"/>
        <v>44592</v>
      </c>
      <c r="BX34" s="228">
        <f t="shared" si="11"/>
        <v>44760</v>
      </c>
      <c r="BY34" s="228">
        <f t="shared" si="18"/>
        <v>44773</v>
      </c>
      <c r="BZ34" s="152">
        <f t="shared" si="12"/>
        <v>45950</v>
      </c>
      <c r="CA34" s="152">
        <f t="shared" si="13"/>
        <v>46010</v>
      </c>
      <c r="CB34" s="152">
        <f t="shared" si="14"/>
        <v>46160</v>
      </c>
      <c r="CC34" s="152">
        <f t="shared" si="15"/>
        <v>45961</v>
      </c>
      <c r="CD34" s="152">
        <f t="shared" si="16"/>
        <v>46022</v>
      </c>
      <c r="CE34" s="152">
        <f t="shared" si="17"/>
        <v>46173</v>
      </c>
    </row>
    <row r="35" spans="1:83" ht="34" customHeight="1">
      <c r="A35" s="323" t="s">
        <v>75</v>
      </c>
      <c r="B35" s="137" t="s">
        <v>54</v>
      </c>
      <c r="C35" s="138" t="s">
        <v>128</v>
      </c>
      <c r="D35" s="139" t="str">
        <f t="shared" ca="1" si="1"/>
        <v>À venir</v>
      </c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318">
        <f t="shared" si="2"/>
        <v>47681</v>
      </c>
      <c r="AU35" s="155"/>
      <c r="AV35" s="155"/>
      <c r="AW35" s="155"/>
      <c r="AX35" s="155"/>
      <c r="AY35" s="155"/>
      <c r="AZ35" s="155"/>
      <c r="BB35" s="155"/>
      <c r="BC35" s="221" t="s">
        <v>129</v>
      </c>
      <c r="BD35" s="220" t="s">
        <v>70</v>
      </c>
      <c r="BE35" s="225" t="s">
        <v>58</v>
      </c>
      <c r="BF35" s="223" t="s">
        <v>59</v>
      </c>
      <c r="BG35" s="217" t="s">
        <v>60</v>
      </c>
      <c r="BH35" s="371">
        <v>46221</v>
      </c>
      <c r="BI35" s="371">
        <v>47681</v>
      </c>
      <c r="BJ35" s="219">
        <f t="shared" si="3"/>
        <v>46234</v>
      </c>
      <c r="BK35" s="219">
        <f t="shared" si="4"/>
        <v>47695</v>
      </c>
      <c r="BL35" s="214" t="s">
        <v>0</v>
      </c>
      <c r="BM35" s="216" t="s">
        <v>130</v>
      </c>
      <c r="BN35" s="176"/>
      <c r="BO35" s="180" t="s">
        <v>10</v>
      </c>
      <c r="BP35" s="180"/>
      <c r="BQ35" s="180"/>
      <c r="BR35" s="228">
        <f>BT35-152</f>
        <v>45889</v>
      </c>
      <c r="BS35" s="228">
        <f t="shared" si="6"/>
        <v>45900</v>
      </c>
      <c r="BT35" s="228">
        <f t="shared" si="7"/>
        <v>46041</v>
      </c>
      <c r="BU35" s="228">
        <f t="shared" si="8"/>
        <v>46053</v>
      </c>
      <c r="BV35" s="228">
        <f>BX35-180</f>
        <v>46041</v>
      </c>
      <c r="BW35" s="228">
        <f t="shared" si="10"/>
        <v>46053</v>
      </c>
      <c r="BX35" s="228">
        <f t="shared" si="11"/>
        <v>46221</v>
      </c>
      <c r="BY35" s="228">
        <f t="shared" si="18"/>
        <v>46234</v>
      </c>
      <c r="BZ35" s="152">
        <f t="shared" si="12"/>
        <v>47411</v>
      </c>
      <c r="CA35" s="152">
        <f t="shared" si="13"/>
        <v>47471</v>
      </c>
      <c r="CB35" s="152">
        <f t="shared" si="14"/>
        <v>47621</v>
      </c>
      <c r="CC35" s="152">
        <f t="shared" si="15"/>
        <v>47422</v>
      </c>
      <c r="CD35" s="152">
        <f t="shared" si="16"/>
        <v>47483</v>
      </c>
      <c r="CE35" s="152">
        <f t="shared" si="17"/>
        <v>47634</v>
      </c>
    </row>
    <row r="36" spans="1:83" ht="34" customHeight="1">
      <c r="A36" s="323" t="s">
        <v>131</v>
      </c>
      <c r="B36" s="137" t="s">
        <v>93</v>
      </c>
      <c r="C36" s="138" t="s">
        <v>132</v>
      </c>
      <c r="D36" s="139" t="str">
        <f t="shared" ca="1" si="1"/>
        <v>En cours</v>
      </c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318">
        <f t="shared" si="2"/>
        <v>46752</v>
      </c>
      <c r="AP36" s="192"/>
      <c r="AU36" s="155"/>
      <c r="AV36" s="155"/>
      <c r="AW36" s="155"/>
      <c r="AX36" s="155"/>
      <c r="AY36" s="155"/>
      <c r="AZ36" s="155"/>
      <c r="BB36" s="155"/>
      <c r="BC36" s="221" t="s">
        <v>133</v>
      </c>
      <c r="BD36" s="229" t="s">
        <v>131</v>
      </c>
      <c r="BE36" s="225" t="s">
        <v>58</v>
      </c>
      <c r="BF36" s="223" t="s">
        <v>59</v>
      </c>
      <c r="BG36" s="217" t="s">
        <v>60</v>
      </c>
      <c r="BH36" s="371">
        <v>45292</v>
      </c>
      <c r="BI36" s="371">
        <v>46752</v>
      </c>
      <c r="BJ36" s="219">
        <f t="shared" si="3"/>
        <v>45292</v>
      </c>
      <c r="BK36" s="219">
        <f t="shared" si="4"/>
        <v>46752</v>
      </c>
      <c r="BL36" s="214" t="s">
        <v>0</v>
      </c>
      <c r="BM36" s="176" t="s">
        <v>134</v>
      </c>
      <c r="BN36" s="176"/>
      <c r="BO36" s="180" t="s">
        <v>10</v>
      </c>
      <c r="BP36" s="180"/>
      <c r="BQ36" s="180"/>
      <c r="BR36" s="228">
        <f>BT36-90</f>
        <v>45022</v>
      </c>
      <c r="BS36" s="228">
        <f t="shared" si="6"/>
        <v>45017</v>
      </c>
      <c r="BT36" s="228">
        <f t="shared" si="7"/>
        <v>45112</v>
      </c>
      <c r="BU36" s="228">
        <f t="shared" si="8"/>
        <v>45108</v>
      </c>
      <c r="BV36" s="228">
        <f>BX36-180</f>
        <v>45112</v>
      </c>
      <c r="BW36" s="228">
        <f t="shared" si="10"/>
        <v>45108</v>
      </c>
      <c r="BX36" s="228">
        <f t="shared" si="11"/>
        <v>45292</v>
      </c>
      <c r="BY36" s="228">
        <f t="shared" si="18"/>
        <v>45292</v>
      </c>
      <c r="BZ36" s="152">
        <f t="shared" si="12"/>
        <v>46482</v>
      </c>
      <c r="CA36" s="152">
        <f t="shared" si="13"/>
        <v>46542</v>
      </c>
      <c r="CB36" s="152">
        <f t="shared" si="14"/>
        <v>46692</v>
      </c>
      <c r="CC36" s="152">
        <f t="shared" si="15"/>
        <v>46478</v>
      </c>
      <c r="CD36" s="152">
        <f t="shared" si="16"/>
        <v>46539</v>
      </c>
      <c r="CE36" s="152">
        <f t="shared" si="17"/>
        <v>46692</v>
      </c>
    </row>
    <row r="37" spans="1:83" ht="48.65" customHeight="1">
      <c r="A37" s="323" t="s">
        <v>135</v>
      </c>
      <c r="B37" s="137" t="s">
        <v>136</v>
      </c>
      <c r="C37" s="138" t="s">
        <v>137</v>
      </c>
      <c r="D37" s="139" t="str">
        <f t="shared" ca="1" si="1"/>
        <v>En cours</v>
      </c>
      <c r="E37" s="14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318">
        <f t="shared" si="2"/>
        <v>45657</v>
      </c>
      <c r="AU37" s="155"/>
      <c r="AV37" s="155"/>
      <c r="AW37" s="155"/>
      <c r="AX37" s="155"/>
      <c r="AY37" s="155"/>
      <c r="AZ37" s="155"/>
      <c r="BB37" s="155"/>
      <c r="BC37" s="221" t="s">
        <v>138</v>
      </c>
      <c r="BD37" s="220" t="s">
        <v>135</v>
      </c>
      <c r="BE37" s="176" t="s">
        <v>136</v>
      </c>
      <c r="BF37" s="223" t="s">
        <v>136</v>
      </c>
      <c r="BG37" s="218"/>
      <c r="BH37" s="371">
        <f>BI37-1460</f>
        <v>44197</v>
      </c>
      <c r="BI37" s="371">
        <v>45657</v>
      </c>
      <c r="BJ37" s="219">
        <f t="shared" si="3"/>
        <v>44197</v>
      </c>
      <c r="BK37" s="219">
        <f t="shared" si="4"/>
        <v>45657</v>
      </c>
      <c r="BL37" s="214" t="s">
        <v>4</v>
      </c>
      <c r="BM37" s="216" t="s">
        <v>139</v>
      </c>
      <c r="BN37" s="176"/>
      <c r="BO37" s="180" t="s">
        <v>13</v>
      </c>
      <c r="BP37" s="180"/>
      <c r="BQ37" s="180"/>
      <c r="BR37" s="184">
        <f>BT37-120</f>
        <v>43837</v>
      </c>
      <c r="BS37" s="184">
        <f t="shared" si="6"/>
        <v>43831</v>
      </c>
      <c r="BT37" s="184">
        <f t="shared" si="7"/>
        <v>43957</v>
      </c>
      <c r="BU37" s="184">
        <f t="shared" si="8"/>
        <v>43952</v>
      </c>
      <c r="BV37" s="184">
        <f>BX37-240</f>
        <v>43957</v>
      </c>
      <c r="BW37" s="184">
        <f t="shared" si="10"/>
        <v>43952</v>
      </c>
      <c r="BX37" s="184">
        <f t="shared" si="11"/>
        <v>44197</v>
      </c>
      <c r="BY37" s="184">
        <f t="shared" si="18"/>
        <v>44197</v>
      </c>
      <c r="BZ37" s="152">
        <f t="shared" si="12"/>
        <v>45387</v>
      </c>
      <c r="CA37" s="152">
        <f t="shared" si="13"/>
        <v>45447</v>
      </c>
      <c r="CB37" s="152">
        <f t="shared" si="14"/>
        <v>45597</v>
      </c>
      <c r="CC37" s="152">
        <f t="shared" si="15"/>
        <v>45383</v>
      </c>
      <c r="CD37" s="152">
        <f t="shared" si="16"/>
        <v>45444</v>
      </c>
      <c r="CE37" s="152">
        <f t="shared" si="17"/>
        <v>45597</v>
      </c>
    </row>
    <row r="38" spans="1:83" ht="34" customHeight="1">
      <c r="A38" s="323" t="s">
        <v>75</v>
      </c>
      <c r="B38" s="137" t="s">
        <v>136</v>
      </c>
      <c r="C38" s="138" t="s">
        <v>140</v>
      </c>
      <c r="D38" s="139" t="str">
        <f t="shared" ca="1" si="1"/>
        <v>À venir</v>
      </c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318">
        <f t="shared" si="2"/>
        <v>47118</v>
      </c>
      <c r="AU38" s="155"/>
      <c r="AV38" s="155"/>
      <c r="AW38" s="155"/>
      <c r="AX38" s="155"/>
      <c r="AY38" s="155"/>
      <c r="AZ38" s="155"/>
      <c r="BB38" s="155"/>
      <c r="BC38" s="221" t="s">
        <v>138</v>
      </c>
      <c r="BD38" s="220" t="s">
        <v>70</v>
      </c>
      <c r="BE38" s="176" t="s">
        <v>136</v>
      </c>
      <c r="BF38" s="223" t="s">
        <v>136</v>
      </c>
      <c r="BG38" s="218"/>
      <c r="BH38" s="371">
        <f>BI37+1</f>
        <v>45658</v>
      </c>
      <c r="BI38" s="371">
        <f>BH38+1460</f>
        <v>47118</v>
      </c>
      <c r="BJ38" s="219">
        <f t="shared" si="3"/>
        <v>45658</v>
      </c>
      <c r="BK38" s="219">
        <f t="shared" si="4"/>
        <v>47118</v>
      </c>
      <c r="BL38" s="214" t="s">
        <v>4</v>
      </c>
      <c r="BM38" s="216" t="s">
        <v>139</v>
      </c>
      <c r="BN38" s="176"/>
      <c r="BO38" s="180" t="s">
        <v>13</v>
      </c>
      <c r="BP38" s="180"/>
      <c r="BQ38" s="180"/>
      <c r="BR38" s="184">
        <f>BT38-150</f>
        <v>45388</v>
      </c>
      <c r="BS38" s="184">
        <f t="shared" si="6"/>
        <v>45383</v>
      </c>
      <c r="BT38" s="184">
        <f t="shared" si="7"/>
        <v>45538</v>
      </c>
      <c r="BU38" s="184">
        <f t="shared" si="8"/>
        <v>45536</v>
      </c>
      <c r="BV38" s="184">
        <f>BX38-120</f>
        <v>45538</v>
      </c>
      <c r="BW38" s="184">
        <f t="shared" si="10"/>
        <v>45536</v>
      </c>
      <c r="BX38" s="184">
        <f t="shared" si="11"/>
        <v>45658</v>
      </c>
      <c r="BY38" s="184">
        <f t="shared" si="18"/>
        <v>45658</v>
      </c>
      <c r="BZ38" s="152">
        <f t="shared" si="12"/>
        <v>46848</v>
      </c>
      <c r="CA38" s="152">
        <f t="shared" si="13"/>
        <v>46908</v>
      </c>
      <c r="CB38" s="152">
        <f t="shared" si="14"/>
        <v>47058</v>
      </c>
      <c r="CC38" s="152">
        <f t="shared" si="15"/>
        <v>46844</v>
      </c>
      <c r="CD38" s="152">
        <f t="shared" si="16"/>
        <v>46905</v>
      </c>
      <c r="CE38" s="152">
        <f t="shared" si="17"/>
        <v>47058</v>
      </c>
    </row>
    <row r="39" spans="1:83" ht="34" customHeight="1">
      <c r="A39" s="323" t="s">
        <v>141</v>
      </c>
      <c r="B39" s="137" t="s">
        <v>136</v>
      </c>
      <c r="C39" s="138" t="s">
        <v>142</v>
      </c>
      <c r="D39" s="139" t="str">
        <f t="shared" ca="1" si="1"/>
        <v>En cours</v>
      </c>
      <c r="E39" s="14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318">
        <f t="shared" si="2"/>
        <v>46102</v>
      </c>
      <c r="AU39" s="155"/>
      <c r="AV39" s="155"/>
      <c r="AW39" s="155"/>
      <c r="AX39" s="155"/>
      <c r="AY39" s="155"/>
      <c r="AZ39" s="155"/>
      <c r="BB39" s="155"/>
      <c r="BC39" s="221" t="s">
        <v>143</v>
      </c>
      <c r="BD39" s="220" t="s">
        <v>141</v>
      </c>
      <c r="BE39" s="176" t="s">
        <v>136</v>
      </c>
      <c r="BF39" s="223" t="s">
        <v>136</v>
      </c>
      <c r="BG39" s="218" t="s">
        <v>60</v>
      </c>
      <c r="BH39" s="371">
        <v>44642</v>
      </c>
      <c r="BI39" s="371">
        <v>46102</v>
      </c>
      <c r="BJ39" s="219">
        <f t="shared" si="3"/>
        <v>44651</v>
      </c>
      <c r="BK39" s="219">
        <f t="shared" si="4"/>
        <v>46112</v>
      </c>
      <c r="BL39" s="214" t="s">
        <v>4</v>
      </c>
      <c r="BM39" s="216" t="s">
        <v>144</v>
      </c>
      <c r="BN39" s="176"/>
      <c r="BO39" s="180" t="s">
        <v>13</v>
      </c>
      <c r="BP39" s="180"/>
      <c r="BQ39" s="180"/>
      <c r="BR39" s="184">
        <f>BT39-120</f>
        <v>44282</v>
      </c>
      <c r="BS39" s="184">
        <f t="shared" si="6"/>
        <v>44286</v>
      </c>
      <c r="BT39" s="184">
        <f t="shared" si="7"/>
        <v>44402</v>
      </c>
      <c r="BU39" s="184">
        <f t="shared" si="8"/>
        <v>44408</v>
      </c>
      <c r="BV39" s="184">
        <f>BX39-240</f>
        <v>44402</v>
      </c>
      <c r="BW39" s="184">
        <f t="shared" si="10"/>
        <v>44408</v>
      </c>
      <c r="BX39" s="184">
        <f t="shared" si="11"/>
        <v>44642</v>
      </c>
      <c r="BY39" s="184">
        <f t="shared" si="18"/>
        <v>44651</v>
      </c>
      <c r="BZ39" s="152">
        <f t="shared" si="12"/>
        <v>45832</v>
      </c>
      <c r="CA39" s="152">
        <f t="shared" si="13"/>
        <v>45892</v>
      </c>
      <c r="CB39" s="152">
        <f t="shared" si="14"/>
        <v>46042</v>
      </c>
      <c r="CC39" s="152">
        <f t="shared" si="15"/>
        <v>45838</v>
      </c>
      <c r="CD39" s="152">
        <f t="shared" si="16"/>
        <v>45900</v>
      </c>
      <c r="CE39" s="152">
        <f t="shared" si="17"/>
        <v>46053</v>
      </c>
    </row>
    <row r="40" spans="1:83" ht="34" customHeight="1">
      <c r="A40" s="323" t="s">
        <v>75</v>
      </c>
      <c r="B40" s="137" t="s">
        <v>136</v>
      </c>
      <c r="C40" s="138" t="s">
        <v>142</v>
      </c>
      <c r="D40" s="139" t="str">
        <f t="shared" ca="1" si="1"/>
        <v>À venir</v>
      </c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318">
        <f t="shared" si="2"/>
        <v>47563</v>
      </c>
      <c r="AU40" s="155"/>
      <c r="AV40" s="155"/>
      <c r="AW40" s="155"/>
      <c r="AX40" s="155"/>
      <c r="AY40" s="155"/>
      <c r="AZ40" s="155"/>
      <c r="BB40" s="155"/>
      <c r="BC40" s="221" t="s">
        <v>143</v>
      </c>
      <c r="BD40" s="220" t="s">
        <v>70</v>
      </c>
      <c r="BE40" s="176" t="s">
        <v>136</v>
      </c>
      <c r="BF40" s="223" t="s">
        <v>136</v>
      </c>
      <c r="BG40" s="218" t="s">
        <v>60</v>
      </c>
      <c r="BH40" s="371">
        <v>46103</v>
      </c>
      <c r="BI40" s="371">
        <v>47563</v>
      </c>
      <c r="BJ40" s="219">
        <f t="shared" si="3"/>
        <v>46112</v>
      </c>
      <c r="BK40" s="219">
        <f t="shared" si="4"/>
        <v>47573</v>
      </c>
      <c r="BL40" s="214" t="s">
        <v>4</v>
      </c>
      <c r="BM40" s="216" t="s">
        <v>144</v>
      </c>
      <c r="BN40" s="176"/>
      <c r="BO40" s="180" t="s">
        <v>13</v>
      </c>
      <c r="BP40" s="180"/>
      <c r="BQ40" s="180"/>
      <c r="BR40" s="184">
        <f>BT40-120-60</f>
        <v>45683</v>
      </c>
      <c r="BS40" s="184">
        <f t="shared" si="6"/>
        <v>45688</v>
      </c>
      <c r="BT40" s="184">
        <f t="shared" si="7"/>
        <v>45863</v>
      </c>
      <c r="BU40" s="184">
        <f t="shared" si="8"/>
        <v>45869</v>
      </c>
      <c r="BV40" s="184">
        <f>BX40-240</f>
        <v>45863</v>
      </c>
      <c r="BW40" s="184">
        <f t="shared" si="10"/>
        <v>45869</v>
      </c>
      <c r="BX40" s="184">
        <f t="shared" si="11"/>
        <v>46103</v>
      </c>
      <c r="BY40" s="184">
        <f t="shared" si="18"/>
        <v>46112</v>
      </c>
      <c r="BZ40" s="152">
        <f t="shared" si="12"/>
        <v>47293</v>
      </c>
      <c r="CA40" s="152">
        <f t="shared" si="13"/>
        <v>47353</v>
      </c>
      <c r="CB40" s="152">
        <f t="shared" si="14"/>
        <v>47503</v>
      </c>
      <c r="CC40" s="152">
        <f t="shared" si="15"/>
        <v>47299</v>
      </c>
      <c r="CD40" s="152">
        <f t="shared" si="16"/>
        <v>47361</v>
      </c>
      <c r="CE40" s="152">
        <f t="shared" si="17"/>
        <v>47514</v>
      </c>
    </row>
    <row r="41" spans="1:83" ht="34" customHeight="1">
      <c r="A41" s="323" t="s">
        <v>145</v>
      </c>
      <c r="B41" s="137" t="s">
        <v>146</v>
      </c>
      <c r="C41" s="138" t="s">
        <v>147</v>
      </c>
      <c r="D41" s="139" t="str">
        <f t="shared" ca="1" si="1"/>
        <v>À venir</v>
      </c>
      <c r="E41" s="145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318">
        <f t="shared" si="2"/>
        <v>47057</v>
      </c>
      <c r="AP41" s="192"/>
      <c r="AU41" s="155"/>
      <c r="AV41" s="155"/>
      <c r="AW41" s="155"/>
      <c r="AX41" s="155"/>
      <c r="AY41" s="155"/>
      <c r="AZ41" s="155"/>
      <c r="BB41" s="155"/>
      <c r="BC41" s="221" t="s">
        <v>148</v>
      </c>
      <c r="BD41" s="220" t="s">
        <v>145</v>
      </c>
      <c r="BE41" s="176" t="s">
        <v>146</v>
      </c>
      <c r="BF41" s="223" t="s">
        <v>146</v>
      </c>
      <c r="BG41" s="218" t="s">
        <v>60</v>
      </c>
      <c r="BH41" s="373">
        <v>45597</v>
      </c>
      <c r="BI41" s="373">
        <v>47057</v>
      </c>
      <c r="BJ41" s="219">
        <f t="shared" si="3"/>
        <v>45597</v>
      </c>
      <c r="BK41" s="219">
        <f t="shared" si="4"/>
        <v>47057</v>
      </c>
      <c r="BL41" s="214" t="s">
        <v>0</v>
      </c>
      <c r="BM41" s="216" t="s">
        <v>147</v>
      </c>
      <c r="BN41" s="176"/>
      <c r="BO41" s="180" t="s">
        <v>10</v>
      </c>
      <c r="BP41" s="180"/>
      <c r="BQ41" s="180"/>
      <c r="BR41" s="184">
        <f>BT41-120</f>
        <v>45357</v>
      </c>
      <c r="BS41" s="184">
        <f t="shared" si="6"/>
        <v>45352</v>
      </c>
      <c r="BT41" s="184">
        <f t="shared" si="7"/>
        <v>45477</v>
      </c>
      <c r="BU41" s="184">
        <f t="shared" si="8"/>
        <v>45474</v>
      </c>
      <c r="BV41" s="184">
        <f>BX41-120</f>
        <v>45477</v>
      </c>
      <c r="BW41" s="184">
        <f t="shared" si="10"/>
        <v>45474</v>
      </c>
      <c r="BX41" s="184">
        <f t="shared" si="11"/>
        <v>45597</v>
      </c>
      <c r="BY41" s="184">
        <f t="shared" si="18"/>
        <v>45597</v>
      </c>
      <c r="BZ41" s="152">
        <f t="shared" si="12"/>
        <v>46787</v>
      </c>
      <c r="CA41" s="152">
        <f t="shared" si="13"/>
        <v>46847</v>
      </c>
      <c r="CB41" s="152">
        <f t="shared" si="14"/>
        <v>46997</v>
      </c>
      <c r="CC41" s="152">
        <f t="shared" si="15"/>
        <v>46784</v>
      </c>
      <c r="CD41" s="152">
        <f t="shared" si="16"/>
        <v>46844</v>
      </c>
      <c r="CE41" s="152">
        <f t="shared" si="17"/>
        <v>46997</v>
      </c>
    </row>
    <row r="42" spans="1:83" ht="34" customHeight="1">
      <c r="A42" s="323" t="s">
        <v>149</v>
      </c>
      <c r="B42" s="137" t="s">
        <v>146</v>
      </c>
      <c r="C42" s="138" t="s">
        <v>150</v>
      </c>
      <c r="D42" s="139" t="str">
        <f t="shared" ca="1" si="1"/>
        <v>En cours</v>
      </c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318">
        <f t="shared" si="2"/>
        <v>46873</v>
      </c>
      <c r="AU42" s="155"/>
      <c r="AV42" s="155"/>
      <c r="AW42" s="155"/>
      <c r="AX42" s="155"/>
      <c r="AY42" s="155"/>
      <c r="AZ42" s="155"/>
      <c r="BB42" s="155"/>
      <c r="BC42" s="221" t="s">
        <v>151</v>
      </c>
      <c r="BD42" s="220" t="s">
        <v>149</v>
      </c>
      <c r="BE42" s="176" t="s">
        <v>146</v>
      </c>
      <c r="BF42" s="223" t="s">
        <v>146</v>
      </c>
      <c r="BG42" s="218" t="s">
        <v>60</v>
      </c>
      <c r="BH42" s="371">
        <v>45413</v>
      </c>
      <c r="BI42" s="371">
        <v>46873</v>
      </c>
      <c r="BJ42" s="219">
        <f t="shared" si="3"/>
        <v>45413</v>
      </c>
      <c r="BK42" s="219">
        <f t="shared" si="4"/>
        <v>46873</v>
      </c>
      <c r="BL42" s="214" t="s">
        <v>0</v>
      </c>
      <c r="BM42" s="216" t="s">
        <v>152</v>
      </c>
      <c r="BN42" s="176"/>
      <c r="BO42" s="180" t="s">
        <v>10</v>
      </c>
      <c r="BP42" s="180"/>
      <c r="BQ42" s="180"/>
      <c r="BR42" s="184">
        <f>BT42-120</f>
        <v>45053</v>
      </c>
      <c r="BS42" s="184">
        <f t="shared" si="6"/>
        <v>45047</v>
      </c>
      <c r="BT42" s="184">
        <f t="shared" si="7"/>
        <v>45173</v>
      </c>
      <c r="BU42" s="184">
        <f t="shared" si="8"/>
        <v>45170</v>
      </c>
      <c r="BV42" s="184">
        <f t="shared" ref="BV42:BV46" si="37">BX42-240</f>
        <v>45173</v>
      </c>
      <c r="BW42" s="184">
        <f t="shared" si="10"/>
        <v>45170</v>
      </c>
      <c r="BX42" s="184">
        <f t="shared" si="11"/>
        <v>45413</v>
      </c>
      <c r="BY42" s="184">
        <f t="shared" si="18"/>
        <v>45413</v>
      </c>
      <c r="BZ42" s="152">
        <f t="shared" si="12"/>
        <v>46603</v>
      </c>
      <c r="CA42" s="152">
        <f t="shared" si="13"/>
        <v>46663</v>
      </c>
      <c r="CB42" s="152">
        <f t="shared" si="14"/>
        <v>46813</v>
      </c>
      <c r="CC42" s="152">
        <f t="shared" si="15"/>
        <v>46600</v>
      </c>
      <c r="CD42" s="152">
        <f t="shared" si="16"/>
        <v>46661</v>
      </c>
      <c r="CE42" s="152">
        <f t="shared" si="17"/>
        <v>46813</v>
      </c>
    </row>
    <row r="43" spans="1:83" ht="34" customHeight="1">
      <c r="A43" s="323" t="s">
        <v>153</v>
      </c>
      <c r="B43" s="137" t="s">
        <v>146</v>
      </c>
      <c r="C43" s="138" t="s">
        <v>154</v>
      </c>
      <c r="D43" s="139" t="str">
        <f t="shared" ca="1" si="1"/>
        <v>En cours</v>
      </c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318">
        <f t="shared" si="2"/>
        <v>46568</v>
      </c>
      <c r="AU43" s="155"/>
      <c r="AV43" s="155"/>
      <c r="AW43" s="155"/>
      <c r="AX43" s="155"/>
      <c r="AY43" s="155"/>
      <c r="AZ43" s="155"/>
      <c r="BB43" s="155"/>
      <c r="BC43" s="221" t="s">
        <v>155</v>
      </c>
      <c r="BD43" s="220" t="s">
        <v>153</v>
      </c>
      <c r="BE43" s="176" t="s">
        <v>146</v>
      </c>
      <c r="BF43" s="223" t="s">
        <v>146</v>
      </c>
      <c r="BG43" s="218" t="s">
        <v>60</v>
      </c>
      <c r="BH43" s="371">
        <v>45108</v>
      </c>
      <c r="BI43" s="371">
        <v>46568</v>
      </c>
      <c r="BJ43" s="219">
        <f t="shared" si="3"/>
        <v>45108</v>
      </c>
      <c r="BK43" s="219">
        <f t="shared" si="4"/>
        <v>46568</v>
      </c>
      <c r="BL43" s="214" t="s">
        <v>0</v>
      </c>
      <c r="BM43" s="216" t="s">
        <v>156</v>
      </c>
      <c r="BN43" s="176"/>
      <c r="BO43" s="180" t="s">
        <v>13</v>
      </c>
      <c r="BP43" s="180"/>
      <c r="BQ43" s="180"/>
      <c r="BR43" s="184">
        <f>BT43-120</f>
        <v>44748</v>
      </c>
      <c r="BS43" s="184">
        <f t="shared" si="6"/>
        <v>44743</v>
      </c>
      <c r="BT43" s="184">
        <f t="shared" si="7"/>
        <v>44868</v>
      </c>
      <c r="BU43" s="184">
        <f t="shared" si="8"/>
        <v>44866</v>
      </c>
      <c r="BV43" s="184">
        <f t="shared" si="37"/>
        <v>44868</v>
      </c>
      <c r="BW43" s="184">
        <f t="shared" si="10"/>
        <v>44866</v>
      </c>
      <c r="BX43" s="184">
        <f t="shared" si="11"/>
        <v>45108</v>
      </c>
      <c r="BY43" s="184">
        <f t="shared" si="18"/>
        <v>45108</v>
      </c>
      <c r="BZ43" s="152">
        <f t="shared" si="12"/>
        <v>46298</v>
      </c>
      <c r="CA43" s="152">
        <f t="shared" si="13"/>
        <v>46358</v>
      </c>
      <c r="CB43" s="152">
        <f t="shared" si="14"/>
        <v>46508</v>
      </c>
      <c r="CC43" s="152">
        <f t="shared" si="15"/>
        <v>46296</v>
      </c>
      <c r="CD43" s="152">
        <f t="shared" si="16"/>
        <v>46357</v>
      </c>
      <c r="CE43" s="152">
        <f t="shared" si="17"/>
        <v>46508</v>
      </c>
    </row>
    <row r="44" spans="1:83" ht="34" hidden="1" customHeight="1">
      <c r="A44" s="323" t="s">
        <v>68</v>
      </c>
      <c r="B44" s="137" t="s">
        <v>146</v>
      </c>
      <c r="C44" s="138" t="s">
        <v>154</v>
      </c>
      <c r="D44" s="139" t="str">
        <f t="shared" ca="1" si="1"/>
        <v>À venir</v>
      </c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318">
        <f t="shared" si="2"/>
        <v>48029</v>
      </c>
      <c r="AU44" s="155"/>
      <c r="AV44" s="155"/>
      <c r="AW44" s="155"/>
      <c r="AX44" s="155"/>
      <c r="AY44" s="155"/>
      <c r="AZ44" s="155"/>
      <c r="BB44" s="155"/>
      <c r="BC44" s="221" t="s">
        <v>155</v>
      </c>
      <c r="BD44" s="220" t="s">
        <v>70</v>
      </c>
      <c r="BE44" s="176" t="s">
        <v>146</v>
      </c>
      <c r="BF44" s="223" t="s">
        <v>146</v>
      </c>
      <c r="BG44" s="218" t="s">
        <v>60</v>
      </c>
      <c r="BH44" s="371">
        <f>BI43+1</f>
        <v>46569</v>
      </c>
      <c r="BI44" s="371">
        <f>BH44+1460</f>
        <v>48029</v>
      </c>
      <c r="BJ44" s="219">
        <f t="shared" si="3"/>
        <v>46569</v>
      </c>
      <c r="BK44" s="219">
        <f t="shared" si="4"/>
        <v>48029</v>
      </c>
      <c r="BL44" s="214" t="s">
        <v>0</v>
      </c>
      <c r="BM44" s="216" t="s">
        <v>156</v>
      </c>
      <c r="BN44" s="176"/>
      <c r="BO44" s="180" t="s">
        <v>13</v>
      </c>
      <c r="BP44" s="180"/>
      <c r="BQ44" s="180"/>
      <c r="BR44" s="184">
        <f>BT44-120-60</f>
        <v>46149</v>
      </c>
      <c r="BS44" s="184">
        <f t="shared" si="6"/>
        <v>46143</v>
      </c>
      <c r="BT44" s="184">
        <f t="shared" si="7"/>
        <v>46329</v>
      </c>
      <c r="BU44" s="184">
        <f t="shared" si="8"/>
        <v>46327</v>
      </c>
      <c r="BV44" s="184">
        <f t="shared" si="37"/>
        <v>46329</v>
      </c>
      <c r="BW44" s="184">
        <f t="shared" si="10"/>
        <v>46327</v>
      </c>
      <c r="BX44" s="184">
        <f t="shared" si="11"/>
        <v>46569</v>
      </c>
      <c r="BY44" s="184">
        <f t="shared" si="18"/>
        <v>46569</v>
      </c>
      <c r="BZ44" s="152">
        <f t="shared" si="12"/>
        <v>47759</v>
      </c>
      <c r="CA44" s="152">
        <f t="shared" si="13"/>
        <v>47819</v>
      </c>
      <c r="CB44" s="152">
        <f t="shared" si="14"/>
        <v>47969</v>
      </c>
      <c r="CC44" s="152">
        <f t="shared" si="15"/>
        <v>47757</v>
      </c>
      <c r="CD44" s="152">
        <f t="shared" si="16"/>
        <v>47818</v>
      </c>
      <c r="CE44" s="152">
        <f t="shared" si="17"/>
        <v>47969</v>
      </c>
    </row>
    <row r="45" spans="1:83" ht="34" customHeight="1">
      <c r="A45" s="323" t="s">
        <v>157</v>
      </c>
      <c r="B45" s="137" t="s">
        <v>146</v>
      </c>
      <c r="C45" s="138" t="s">
        <v>158</v>
      </c>
      <c r="D45" s="139" t="str">
        <f t="shared" ca="1" si="1"/>
        <v>En cours</v>
      </c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318">
        <f t="shared" si="2"/>
        <v>45777</v>
      </c>
      <c r="AP45" s="192"/>
      <c r="AU45" s="155"/>
      <c r="AV45" s="155"/>
      <c r="AW45" s="155"/>
      <c r="AX45" s="155"/>
      <c r="AY45" s="155"/>
      <c r="AZ45" s="155"/>
      <c r="BB45" s="155"/>
      <c r="BC45" s="221" t="s">
        <v>159</v>
      </c>
      <c r="BD45" s="220" t="s">
        <v>160</v>
      </c>
      <c r="BE45" s="230" t="s">
        <v>146</v>
      </c>
      <c r="BF45" s="223" t="s">
        <v>146</v>
      </c>
      <c r="BG45" s="218" t="s">
        <v>60</v>
      </c>
      <c r="BH45" s="373">
        <v>44743</v>
      </c>
      <c r="BI45" s="373">
        <v>45777</v>
      </c>
      <c r="BJ45" s="219">
        <f t="shared" si="3"/>
        <v>44743</v>
      </c>
      <c r="BK45" s="219">
        <f t="shared" si="4"/>
        <v>45777</v>
      </c>
      <c r="BL45" s="214" t="s">
        <v>0</v>
      </c>
      <c r="BM45" s="216" t="s">
        <v>161</v>
      </c>
      <c r="BN45" s="176"/>
      <c r="BO45" s="180" t="s">
        <v>10</v>
      </c>
      <c r="BP45" s="180"/>
      <c r="BQ45" s="180"/>
      <c r="BR45" s="184">
        <f t="shared" ref="BR45:BR50" si="38">BT45-120</f>
        <v>44383</v>
      </c>
      <c r="BS45" s="184">
        <f t="shared" si="6"/>
        <v>44378</v>
      </c>
      <c r="BT45" s="184">
        <f t="shared" si="7"/>
        <v>44503</v>
      </c>
      <c r="BU45" s="184">
        <f t="shared" si="8"/>
        <v>44501</v>
      </c>
      <c r="BV45" s="184">
        <f t="shared" si="37"/>
        <v>44503</v>
      </c>
      <c r="BW45" s="184">
        <f t="shared" si="10"/>
        <v>44501</v>
      </c>
      <c r="BX45" s="184">
        <f t="shared" si="11"/>
        <v>44743</v>
      </c>
      <c r="BY45" s="184">
        <f t="shared" si="18"/>
        <v>44743</v>
      </c>
      <c r="BZ45" s="152">
        <f t="shared" si="12"/>
        <v>45507</v>
      </c>
      <c r="CA45" s="152">
        <f t="shared" si="13"/>
        <v>45567</v>
      </c>
      <c r="CB45" s="152">
        <f t="shared" si="14"/>
        <v>45717</v>
      </c>
      <c r="CC45" s="152">
        <f t="shared" si="15"/>
        <v>45505</v>
      </c>
      <c r="CD45" s="152">
        <f t="shared" si="16"/>
        <v>45566</v>
      </c>
      <c r="CE45" s="152">
        <f t="shared" si="17"/>
        <v>45717</v>
      </c>
    </row>
    <row r="46" spans="1:83" ht="34" customHeight="1">
      <c r="A46" s="323" t="s">
        <v>162</v>
      </c>
      <c r="B46" s="137" t="s">
        <v>146</v>
      </c>
      <c r="C46" s="138" t="s">
        <v>158</v>
      </c>
      <c r="D46" s="139" t="str">
        <f t="shared" ca="1" si="1"/>
        <v>En cours</v>
      </c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318">
        <f t="shared" si="2"/>
        <v>45777</v>
      </c>
      <c r="AP46" s="192"/>
      <c r="AU46" s="155"/>
      <c r="AV46" s="155"/>
      <c r="AW46" s="155"/>
      <c r="AX46" s="155"/>
      <c r="AY46" s="155"/>
      <c r="AZ46" s="155"/>
      <c r="BB46" s="155"/>
      <c r="BC46" s="221" t="s">
        <v>159</v>
      </c>
      <c r="BD46" s="220" t="s">
        <v>163</v>
      </c>
      <c r="BE46" s="230" t="s">
        <v>146</v>
      </c>
      <c r="BF46" s="223" t="s">
        <v>146</v>
      </c>
      <c r="BG46" s="218" t="s">
        <v>60</v>
      </c>
      <c r="BH46" s="373">
        <v>45047</v>
      </c>
      <c r="BI46" s="373">
        <v>45777</v>
      </c>
      <c r="BJ46" s="219">
        <f t="shared" si="3"/>
        <v>45047</v>
      </c>
      <c r="BK46" s="219">
        <f t="shared" si="4"/>
        <v>45777</v>
      </c>
      <c r="BL46" s="214" t="s">
        <v>0</v>
      </c>
      <c r="BM46" s="216" t="s">
        <v>161</v>
      </c>
      <c r="BN46" s="176"/>
      <c r="BO46" s="180" t="s">
        <v>10</v>
      </c>
      <c r="BP46" s="180"/>
      <c r="BQ46" s="180"/>
      <c r="BR46" s="184">
        <f t="shared" si="38"/>
        <v>44687</v>
      </c>
      <c r="BS46" s="184">
        <f t="shared" si="6"/>
        <v>44682</v>
      </c>
      <c r="BT46" s="184">
        <f t="shared" si="7"/>
        <v>44807</v>
      </c>
      <c r="BU46" s="184">
        <f t="shared" si="8"/>
        <v>44805</v>
      </c>
      <c r="BV46" s="184">
        <f t="shared" si="37"/>
        <v>44807</v>
      </c>
      <c r="BW46" s="184">
        <f t="shared" si="10"/>
        <v>44805</v>
      </c>
      <c r="BX46" s="184">
        <f t="shared" si="11"/>
        <v>45047</v>
      </c>
      <c r="BY46" s="184">
        <f t="shared" si="18"/>
        <v>45047</v>
      </c>
      <c r="BZ46" s="152">
        <f t="shared" si="12"/>
        <v>45507</v>
      </c>
      <c r="CA46" s="152">
        <f t="shared" si="13"/>
        <v>45567</v>
      </c>
      <c r="CB46" s="152">
        <f t="shared" si="14"/>
        <v>45717</v>
      </c>
      <c r="CC46" s="152">
        <f t="shared" si="15"/>
        <v>45505</v>
      </c>
      <c r="CD46" s="152">
        <f t="shared" si="16"/>
        <v>45566</v>
      </c>
      <c r="CE46" s="152">
        <f t="shared" si="17"/>
        <v>45717</v>
      </c>
    </row>
    <row r="47" spans="1:83" ht="34" customHeight="1">
      <c r="A47" s="323" t="s">
        <v>164</v>
      </c>
      <c r="B47" s="137" t="s">
        <v>146</v>
      </c>
      <c r="C47" s="138" t="s">
        <v>158</v>
      </c>
      <c r="D47" s="139" t="str">
        <f ca="1">IF(BI47&lt;TODAY(),"Terminé",(IF(BH47&gt;=TODAY(),"À venir","En cours")))</f>
        <v>En cours</v>
      </c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318">
        <f t="shared" si="2"/>
        <v>45777</v>
      </c>
      <c r="AP47" s="192"/>
      <c r="AU47" s="155"/>
      <c r="AV47" s="155"/>
      <c r="AW47" s="155"/>
      <c r="AX47" s="155"/>
      <c r="AY47" s="155"/>
      <c r="AZ47" s="155"/>
      <c r="BB47" s="155"/>
      <c r="BC47" s="220"/>
      <c r="BD47" s="220"/>
      <c r="BE47" s="230"/>
      <c r="BF47" s="223"/>
      <c r="BG47" s="218"/>
      <c r="BH47" s="373">
        <v>45047</v>
      </c>
      <c r="BI47" s="373">
        <v>45777</v>
      </c>
      <c r="BJ47" s="219">
        <f t="shared" ref="BJ47:BK50" si="39">IF(DAY(BH47)&lt;=15,DATE(YEAR(BH47),MONTH(BH47),1),EOMONTH(BH47,0))</f>
        <v>45047</v>
      </c>
      <c r="BK47" s="219">
        <f t="shared" si="39"/>
        <v>45777</v>
      </c>
      <c r="BL47" s="214"/>
      <c r="BM47" s="176"/>
      <c r="BN47" s="176"/>
      <c r="BO47" s="180"/>
      <c r="BP47" s="180"/>
      <c r="BQ47" s="180"/>
      <c r="BR47" s="184">
        <f t="shared" si="38"/>
        <v>44687</v>
      </c>
      <c r="BS47" s="184">
        <f>IF(DAY(BR47)&lt;=15,DATE(YEAR(BR47),MONTH(BR47),1),EOMONTH(BR47,0))</f>
        <v>44682</v>
      </c>
      <c r="BT47" s="184">
        <f>BV47</f>
        <v>44807</v>
      </c>
      <c r="BU47" s="184">
        <f>IF(DAY(BT47)&lt;=15,DATE(YEAR(BT47),MONTH(BT47),1),EOMONTH(BT47,0))</f>
        <v>44805</v>
      </c>
      <c r="BV47" s="184">
        <f>BX47-240</f>
        <v>44807</v>
      </c>
      <c r="BW47" s="184">
        <f>IF(DAY(BV47)&lt;=15,DATE(YEAR(BV47),MONTH(BV47),1),EOMONTH(BV47,0))</f>
        <v>44805</v>
      </c>
      <c r="BX47" s="184">
        <f>BH47</f>
        <v>45047</v>
      </c>
      <c r="BY47" s="184">
        <f>IF(DAY(BX47)&lt;=15,DATE(YEAR(BX47),MONTH(BX47),1),EOMONTH(BX47,0))</f>
        <v>45047</v>
      </c>
      <c r="BZ47" s="152"/>
      <c r="CA47" s="152"/>
      <c r="CB47" s="152"/>
      <c r="CC47" s="152"/>
      <c r="CD47" s="152"/>
      <c r="CE47" s="152"/>
    </row>
    <row r="48" spans="1:83" ht="34" customHeight="1">
      <c r="A48" s="323" t="s">
        <v>165</v>
      </c>
      <c r="B48" s="137" t="s">
        <v>146</v>
      </c>
      <c r="C48" s="138" t="s">
        <v>158</v>
      </c>
      <c r="D48" s="139" t="str">
        <f ca="1">IF(BI48&lt;TODAY(),"Terminé",(IF(BH48&gt;=TODAY(),"À venir","En cours")))</f>
        <v>En cours</v>
      </c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318">
        <f t="shared" si="2"/>
        <v>45777</v>
      </c>
      <c r="AP48" s="192"/>
      <c r="AU48" s="155"/>
      <c r="AV48" s="155"/>
      <c r="AW48" s="155"/>
      <c r="AX48" s="155"/>
      <c r="AY48" s="155"/>
      <c r="AZ48" s="155"/>
      <c r="BB48" s="155"/>
      <c r="BC48" s="220"/>
      <c r="BD48" s="220"/>
      <c r="BE48" s="230"/>
      <c r="BF48" s="223"/>
      <c r="BG48" s="218"/>
      <c r="BH48" s="373">
        <v>45261</v>
      </c>
      <c r="BI48" s="373">
        <v>45777</v>
      </c>
      <c r="BJ48" s="219">
        <f t="shared" si="39"/>
        <v>45261</v>
      </c>
      <c r="BK48" s="219">
        <f t="shared" si="39"/>
        <v>45777</v>
      </c>
      <c r="BL48" s="214"/>
      <c r="BM48" s="176"/>
      <c r="BN48" s="176"/>
      <c r="BO48" s="180"/>
      <c r="BP48" s="180"/>
      <c r="BQ48" s="180"/>
      <c r="BR48" s="184">
        <f t="shared" si="38"/>
        <v>44901</v>
      </c>
      <c r="BS48" s="184">
        <f>IF(DAY(BR48)&lt;=15,DATE(YEAR(BR48),MONTH(BR48),1),EOMONTH(BR48,0))</f>
        <v>44896</v>
      </c>
      <c r="BT48" s="184">
        <f>BV48</f>
        <v>45021</v>
      </c>
      <c r="BU48" s="184">
        <f>IF(DAY(BT48)&lt;=15,DATE(YEAR(BT48),MONTH(BT48),1),EOMONTH(BT48,0))</f>
        <v>45017</v>
      </c>
      <c r="BV48" s="184">
        <f>BX48-240</f>
        <v>45021</v>
      </c>
      <c r="BW48" s="184">
        <f>IF(DAY(BV48)&lt;=15,DATE(YEAR(BV48),MONTH(BV48),1),EOMONTH(BV48,0))</f>
        <v>45017</v>
      </c>
      <c r="BX48" s="184">
        <f>BH48</f>
        <v>45261</v>
      </c>
      <c r="BY48" s="184">
        <f>IF(DAY(BX48)&lt;=15,DATE(YEAR(BX48),MONTH(BX48),1),EOMONTH(BX48,0))</f>
        <v>45261</v>
      </c>
      <c r="BZ48" s="152"/>
      <c r="CA48" s="152"/>
      <c r="CB48" s="152"/>
      <c r="CC48" s="152"/>
      <c r="CD48" s="152"/>
      <c r="CE48" s="152"/>
    </row>
    <row r="49" spans="1:83" ht="34" customHeight="1">
      <c r="A49" s="323" t="s">
        <v>166</v>
      </c>
      <c r="B49" s="137" t="s">
        <v>146</v>
      </c>
      <c r="C49" s="138" t="s">
        <v>158</v>
      </c>
      <c r="D49" s="139" t="str">
        <f ca="1">IF(BI49&lt;TODAY(),"Terminé",(IF(BH49&gt;=TODAY(),"À venir","En cours")))</f>
        <v>En cours</v>
      </c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318">
        <f t="shared" si="2"/>
        <v>45777</v>
      </c>
      <c r="AP49" s="192"/>
      <c r="AU49" s="155"/>
      <c r="AV49" s="155"/>
      <c r="AW49" s="155"/>
      <c r="AX49" s="155"/>
      <c r="AY49" s="155"/>
      <c r="AZ49" s="155"/>
      <c r="BB49" s="155"/>
      <c r="BC49" s="220"/>
      <c r="BD49" s="220"/>
      <c r="BE49" s="230"/>
      <c r="BF49" s="223"/>
      <c r="BG49" s="218"/>
      <c r="BH49" s="373">
        <v>45261</v>
      </c>
      <c r="BI49" s="373">
        <v>45777</v>
      </c>
      <c r="BJ49" s="219">
        <f t="shared" si="39"/>
        <v>45261</v>
      </c>
      <c r="BK49" s="219">
        <f t="shared" si="39"/>
        <v>45777</v>
      </c>
      <c r="BL49" s="214"/>
      <c r="BM49" s="176"/>
      <c r="BN49" s="176"/>
      <c r="BO49" s="180"/>
      <c r="BP49" s="180"/>
      <c r="BQ49" s="180"/>
      <c r="BR49" s="184">
        <f t="shared" si="38"/>
        <v>44901</v>
      </c>
      <c r="BS49" s="184">
        <f>IF(DAY(BR49)&lt;=15,DATE(YEAR(BR49),MONTH(BR49),1),EOMONTH(BR49,0))</f>
        <v>44896</v>
      </c>
      <c r="BT49" s="184">
        <f>BV49</f>
        <v>45021</v>
      </c>
      <c r="BU49" s="184">
        <f>IF(DAY(BT49)&lt;=15,DATE(YEAR(BT49),MONTH(BT49),1),EOMONTH(BT49,0))</f>
        <v>45017</v>
      </c>
      <c r="BV49" s="184">
        <f>BX49-240</f>
        <v>45021</v>
      </c>
      <c r="BW49" s="184">
        <f>IF(DAY(BV49)&lt;=15,DATE(YEAR(BV49),MONTH(BV49),1),EOMONTH(BV49,0))</f>
        <v>45017</v>
      </c>
      <c r="BX49" s="184">
        <f>BH49</f>
        <v>45261</v>
      </c>
      <c r="BY49" s="184">
        <f>IF(DAY(BX49)&lt;=15,DATE(YEAR(BX49),MONTH(BX49),1),EOMONTH(BX49,0))</f>
        <v>45261</v>
      </c>
      <c r="BZ49" s="152"/>
      <c r="CA49" s="152"/>
      <c r="CB49" s="152"/>
      <c r="CC49" s="152"/>
      <c r="CD49" s="152"/>
      <c r="CE49" s="152"/>
    </row>
    <row r="50" spans="1:83" ht="34" customHeight="1">
      <c r="A50" s="323" t="s">
        <v>167</v>
      </c>
      <c r="B50" s="137" t="s">
        <v>146</v>
      </c>
      <c r="C50" s="138" t="s">
        <v>158</v>
      </c>
      <c r="D50" s="139" t="str">
        <f ca="1">IF(BI50&lt;TODAY(),"Terminé",(IF(BH50&gt;=TODAY(),"À venir","En cours")))</f>
        <v>En cours</v>
      </c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318">
        <f t="shared" si="2"/>
        <v>45777</v>
      </c>
      <c r="AP50" s="192"/>
      <c r="AU50" s="155"/>
      <c r="AV50" s="155"/>
      <c r="AW50" s="155"/>
      <c r="AX50" s="155"/>
      <c r="AY50" s="155"/>
      <c r="AZ50" s="155"/>
      <c r="BB50" s="155"/>
      <c r="BC50" s="220"/>
      <c r="BD50" s="220"/>
      <c r="BE50" s="230"/>
      <c r="BF50" s="223"/>
      <c r="BG50" s="218"/>
      <c r="BH50" s="373">
        <v>45458</v>
      </c>
      <c r="BI50" s="373">
        <v>45777</v>
      </c>
      <c r="BJ50" s="219">
        <f t="shared" si="39"/>
        <v>45444</v>
      </c>
      <c r="BK50" s="219">
        <f t="shared" si="39"/>
        <v>45777</v>
      </c>
      <c r="BL50" s="214"/>
      <c r="BM50" s="176"/>
      <c r="BN50" s="176"/>
      <c r="BO50" s="180"/>
      <c r="BP50" s="180"/>
      <c r="BQ50" s="180"/>
      <c r="BR50" s="184">
        <f t="shared" si="38"/>
        <v>45098</v>
      </c>
      <c r="BS50" s="184">
        <f>IF(DAY(BR50)&lt;=15,DATE(YEAR(BR50),MONTH(BR50),1),EOMONTH(BR50,0))</f>
        <v>45107</v>
      </c>
      <c r="BT50" s="184">
        <f>BV50</f>
        <v>45218</v>
      </c>
      <c r="BU50" s="184">
        <f>IF(DAY(BT50)&lt;=15,DATE(YEAR(BT50),MONTH(BT50),1),EOMONTH(BT50,0))</f>
        <v>45230</v>
      </c>
      <c r="BV50" s="184">
        <f>BX50-240</f>
        <v>45218</v>
      </c>
      <c r="BW50" s="184">
        <f>IF(DAY(BV50)&lt;=15,DATE(YEAR(BV50),MONTH(BV50),1),EOMONTH(BV50,0))</f>
        <v>45230</v>
      </c>
      <c r="BX50" s="184">
        <f>BH50</f>
        <v>45458</v>
      </c>
      <c r="BY50" s="184">
        <f>IF(DAY(BX50)&lt;=15,DATE(YEAR(BX50),MONTH(BX50),1),EOMONTH(BX50,0))</f>
        <v>45444</v>
      </c>
      <c r="BZ50" s="152"/>
      <c r="CA50" s="152"/>
      <c r="CB50" s="152"/>
      <c r="CC50" s="152"/>
      <c r="CD50" s="152"/>
      <c r="CE50" s="152"/>
    </row>
    <row r="51" spans="1:83" ht="34" customHeight="1">
      <c r="A51" s="323" t="s">
        <v>168</v>
      </c>
      <c r="B51" s="137" t="s">
        <v>146</v>
      </c>
      <c r="C51" s="138" t="s">
        <v>158</v>
      </c>
      <c r="D51" s="139" t="str">
        <f t="shared" ca="1" si="1"/>
        <v>À venir</v>
      </c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318">
        <f t="shared" si="2"/>
        <v>47238</v>
      </c>
      <c r="AP51" s="192"/>
      <c r="AU51" s="155"/>
      <c r="AV51" s="155"/>
      <c r="AW51" s="155"/>
      <c r="AX51" s="155"/>
      <c r="AY51" s="155"/>
      <c r="AZ51" s="155"/>
      <c r="BB51" s="155"/>
      <c r="BC51" s="221" t="s">
        <v>159</v>
      </c>
      <c r="BD51" s="220" t="s">
        <v>70</v>
      </c>
      <c r="BE51" s="230" t="s">
        <v>146</v>
      </c>
      <c r="BF51" s="223" t="s">
        <v>146</v>
      </c>
      <c r="BG51" s="218" t="s">
        <v>60</v>
      </c>
      <c r="BH51" s="373">
        <f>BI45+1</f>
        <v>45778</v>
      </c>
      <c r="BI51" s="373">
        <f>BH51+1460</f>
        <v>47238</v>
      </c>
      <c r="BJ51" s="219">
        <f t="shared" si="3"/>
        <v>45778</v>
      </c>
      <c r="BK51" s="219">
        <f t="shared" si="4"/>
        <v>47238</v>
      </c>
      <c r="BL51" s="214" t="s">
        <v>0</v>
      </c>
      <c r="BM51" s="216" t="s">
        <v>161</v>
      </c>
      <c r="BN51" s="176"/>
      <c r="BO51" s="180" t="s">
        <v>10</v>
      </c>
      <c r="BP51" s="180"/>
      <c r="BQ51" s="180"/>
      <c r="BR51" s="184">
        <f>BT51-120-60</f>
        <v>45298</v>
      </c>
      <c r="BS51" s="184">
        <f t="shared" si="6"/>
        <v>45292</v>
      </c>
      <c r="BT51" s="184">
        <f t="shared" si="7"/>
        <v>45478</v>
      </c>
      <c r="BU51" s="184">
        <f t="shared" si="8"/>
        <v>45474</v>
      </c>
      <c r="BV51" s="184">
        <f>BX51-240-60</f>
        <v>45478</v>
      </c>
      <c r="BW51" s="184">
        <f t="shared" si="10"/>
        <v>45474</v>
      </c>
      <c r="BX51" s="184">
        <f t="shared" si="11"/>
        <v>45778</v>
      </c>
      <c r="BY51" s="184">
        <f t="shared" si="18"/>
        <v>45778</v>
      </c>
      <c r="BZ51" s="152">
        <f t="shared" si="12"/>
        <v>46968</v>
      </c>
      <c r="CA51" s="152">
        <f t="shared" si="13"/>
        <v>47028</v>
      </c>
      <c r="CB51" s="152">
        <f t="shared" si="14"/>
        <v>47178</v>
      </c>
      <c r="CC51" s="152">
        <f t="shared" si="15"/>
        <v>46966</v>
      </c>
      <c r="CD51" s="152">
        <f t="shared" si="16"/>
        <v>47027</v>
      </c>
      <c r="CE51" s="152">
        <f t="shared" si="17"/>
        <v>47178</v>
      </c>
    </row>
    <row r="52" spans="1:83" ht="34" customHeight="1">
      <c r="A52" s="323" t="s">
        <v>169</v>
      </c>
      <c r="B52" s="137" t="s">
        <v>146</v>
      </c>
      <c r="C52" s="138" t="s">
        <v>170</v>
      </c>
      <c r="D52" s="139" t="str">
        <f t="shared" ca="1" si="1"/>
        <v>En cours</v>
      </c>
      <c r="E52" s="145"/>
      <c r="F52" s="364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318">
        <f t="shared" si="2"/>
        <v>46812</v>
      </c>
      <c r="AP52" s="192"/>
      <c r="AU52" s="155"/>
      <c r="AV52" s="155"/>
      <c r="AW52" s="155"/>
      <c r="AX52" s="155"/>
      <c r="AY52" s="155"/>
      <c r="AZ52" s="155"/>
      <c r="BB52" s="155"/>
      <c r="BC52" s="221" t="s">
        <v>171</v>
      </c>
      <c r="BD52" s="220" t="s">
        <v>169</v>
      </c>
      <c r="BE52" s="230" t="s">
        <v>146</v>
      </c>
      <c r="BF52" s="223" t="s">
        <v>146</v>
      </c>
      <c r="BG52" s="218" t="s">
        <v>60</v>
      </c>
      <c r="BH52" s="373">
        <v>45352</v>
      </c>
      <c r="BI52" s="373">
        <v>46812</v>
      </c>
      <c r="BJ52" s="219">
        <f t="shared" si="3"/>
        <v>45352</v>
      </c>
      <c r="BK52" s="219">
        <f t="shared" si="4"/>
        <v>46812</v>
      </c>
      <c r="BL52" s="214" t="s">
        <v>0</v>
      </c>
      <c r="BM52" s="176" t="s">
        <v>172</v>
      </c>
      <c r="BN52" s="176"/>
      <c r="BO52" s="180" t="s">
        <v>10</v>
      </c>
      <c r="BP52" s="180"/>
      <c r="BQ52" s="180" t="s">
        <v>10</v>
      </c>
      <c r="BR52" s="184">
        <f>BT52-120</f>
        <v>44992</v>
      </c>
      <c r="BS52" s="184">
        <f t="shared" si="6"/>
        <v>44986</v>
      </c>
      <c r="BT52" s="184">
        <f t="shared" si="7"/>
        <v>45112</v>
      </c>
      <c r="BU52" s="184">
        <f t="shared" si="8"/>
        <v>45108</v>
      </c>
      <c r="BV52" s="184">
        <f>BX52-240</f>
        <v>45112</v>
      </c>
      <c r="BW52" s="184">
        <f t="shared" si="10"/>
        <v>45108</v>
      </c>
      <c r="BX52" s="184">
        <f t="shared" si="11"/>
        <v>45352</v>
      </c>
      <c r="BY52" s="184">
        <f t="shared" si="18"/>
        <v>45352</v>
      </c>
      <c r="BZ52" s="152">
        <f t="shared" si="12"/>
        <v>46542</v>
      </c>
      <c r="CA52" s="152">
        <f t="shared" si="13"/>
        <v>46602</v>
      </c>
      <c r="CB52" s="152">
        <f t="shared" si="14"/>
        <v>46752</v>
      </c>
      <c r="CC52" s="152">
        <f t="shared" si="15"/>
        <v>46539</v>
      </c>
      <c r="CD52" s="152">
        <f t="shared" si="16"/>
        <v>46600</v>
      </c>
      <c r="CE52" s="152">
        <f t="shared" si="17"/>
        <v>46752</v>
      </c>
    </row>
    <row r="53" spans="1:83" ht="34" customHeight="1">
      <c r="A53" s="323" t="s">
        <v>173</v>
      </c>
      <c r="B53" s="137" t="s">
        <v>146</v>
      </c>
      <c r="C53" s="138" t="s">
        <v>174</v>
      </c>
      <c r="D53" s="139" t="str">
        <f t="shared" ca="1" si="1"/>
        <v>En cours</v>
      </c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318">
        <f t="shared" si="2"/>
        <v>46873</v>
      </c>
      <c r="AP53" s="192"/>
      <c r="AU53" s="155"/>
      <c r="AV53" s="155"/>
      <c r="AW53" s="155"/>
      <c r="AX53" s="155"/>
      <c r="AY53" s="155"/>
      <c r="AZ53" s="155"/>
      <c r="BB53" s="155"/>
      <c r="BC53" s="220" t="s">
        <v>175</v>
      </c>
      <c r="BD53" s="220" t="s">
        <v>173</v>
      </c>
      <c r="BE53" s="230" t="s">
        <v>146</v>
      </c>
      <c r="BF53" s="223" t="s">
        <v>146</v>
      </c>
      <c r="BG53" s="218" t="s">
        <v>60</v>
      </c>
      <c r="BH53" s="373">
        <v>45413</v>
      </c>
      <c r="BI53" s="373">
        <v>46873</v>
      </c>
      <c r="BJ53" s="219">
        <f t="shared" si="3"/>
        <v>45413</v>
      </c>
      <c r="BK53" s="219">
        <f t="shared" si="4"/>
        <v>46873</v>
      </c>
      <c r="BL53" s="214"/>
      <c r="BM53" s="176" t="s">
        <v>174</v>
      </c>
      <c r="BN53" s="176"/>
      <c r="BO53" s="180"/>
      <c r="BP53" s="180"/>
      <c r="BQ53" s="180"/>
      <c r="BR53" s="184">
        <f t="shared" ref="BR53:BR54" si="40">BT53-120</f>
        <v>45053</v>
      </c>
      <c r="BS53" s="184">
        <f t="shared" ref="BS53:BS54" si="41">IF(DAY(BR53)&lt;=15,DATE(YEAR(BR53),MONTH(BR53),1),EOMONTH(BR53,0))</f>
        <v>45047</v>
      </c>
      <c r="BT53" s="184">
        <f t="shared" ref="BT53:BT54" si="42">BV53</f>
        <v>45173</v>
      </c>
      <c r="BU53" s="184">
        <f t="shared" ref="BU53:BU54" si="43">IF(DAY(BT53)&lt;=15,DATE(YEAR(BT53),MONTH(BT53),1),EOMONTH(BT53,0))</f>
        <v>45170</v>
      </c>
      <c r="BV53" s="184">
        <f t="shared" ref="BV53:BV54" si="44">BX53-240</f>
        <v>45173</v>
      </c>
      <c r="BW53" s="184">
        <f t="shared" ref="BW53:BW54" si="45">IF(DAY(BV53)&lt;=15,DATE(YEAR(BV53),MONTH(BV53),1),EOMONTH(BV53,0))</f>
        <v>45170</v>
      </c>
      <c r="BX53" s="184">
        <f t="shared" ref="BX53:BX54" si="46">BH53</f>
        <v>45413</v>
      </c>
      <c r="BY53" s="184">
        <f t="shared" ref="BY53:BY54" si="47">IF(DAY(BX53)&lt;=15,DATE(YEAR(BX53),MONTH(BX53),1),EOMONTH(BX53,0))</f>
        <v>45413</v>
      </c>
      <c r="BZ53" s="152">
        <f t="shared" si="12"/>
        <v>46603</v>
      </c>
      <c r="CA53" s="152">
        <f t="shared" si="13"/>
        <v>46663</v>
      </c>
      <c r="CB53" s="152">
        <f t="shared" si="14"/>
        <v>46813</v>
      </c>
      <c r="CC53" s="152">
        <f t="shared" si="15"/>
        <v>46600</v>
      </c>
      <c r="CD53" s="152">
        <f t="shared" si="16"/>
        <v>46661</v>
      </c>
      <c r="CE53" s="152">
        <f t="shared" si="17"/>
        <v>46813</v>
      </c>
    </row>
    <row r="54" spans="1:83" ht="51" customHeight="1">
      <c r="A54" s="323" t="s">
        <v>176</v>
      </c>
      <c r="B54" s="137" t="s">
        <v>146</v>
      </c>
      <c r="C54" s="138" t="s">
        <v>177</v>
      </c>
      <c r="D54" s="139" t="str">
        <f t="shared" ca="1" si="1"/>
        <v>En cours</v>
      </c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318">
        <f t="shared" si="2"/>
        <v>46934</v>
      </c>
      <c r="AP54" s="192"/>
      <c r="AU54" s="155"/>
      <c r="AV54" s="155"/>
      <c r="AW54" s="155"/>
      <c r="AX54" s="155"/>
      <c r="AY54" s="155"/>
      <c r="AZ54" s="155"/>
      <c r="BB54" s="155"/>
      <c r="BC54" s="220" t="s">
        <v>176</v>
      </c>
      <c r="BD54" s="220" t="s">
        <v>176</v>
      </c>
      <c r="BE54" s="230" t="s">
        <v>146</v>
      </c>
      <c r="BF54" s="223"/>
      <c r="BG54" s="218" t="s">
        <v>60</v>
      </c>
      <c r="BH54" s="373">
        <v>45474</v>
      </c>
      <c r="BI54" s="373">
        <v>46934</v>
      </c>
      <c r="BJ54" s="219">
        <f t="shared" ref="BJ54" si="48">IF(DAY(BH54)&lt;=15,DATE(YEAR(BH54),MONTH(BH54),1),EOMONTH(BH54,0))</f>
        <v>45474</v>
      </c>
      <c r="BK54" s="219">
        <f t="shared" ref="BK54" si="49">IF(DAY(BI54)&lt;=15,DATE(YEAR(BI54),MONTH(BI54),1),EOMONTH(BI54,0))</f>
        <v>46934</v>
      </c>
      <c r="BL54" s="214"/>
      <c r="BM54" s="176" t="s">
        <v>177</v>
      </c>
      <c r="BN54" s="176"/>
      <c r="BO54" s="180"/>
      <c r="BP54" s="180"/>
      <c r="BQ54" s="180"/>
      <c r="BR54" s="184">
        <f t="shared" si="40"/>
        <v>45114</v>
      </c>
      <c r="BS54" s="184">
        <f t="shared" si="41"/>
        <v>45108</v>
      </c>
      <c r="BT54" s="184">
        <f t="shared" si="42"/>
        <v>45234</v>
      </c>
      <c r="BU54" s="184">
        <f t="shared" si="43"/>
        <v>45231</v>
      </c>
      <c r="BV54" s="184">
        <f t="shared" si="44"/>
        <v>45234</v>
      </c>
      <c r="BW54" s="184">
        <f t="shared" si="45"/>
        <v>45231</v>
      </c>
      <c r="BX54" s="184">
        <f t="shared" si="46"/>
        <v>45474</v>
      </c>
      <c r="BY54" s="184">
        <f t="shared" si="47"/>
        <v>45474</v>
      </c>
      <c r="BZ54" s="152">
        <f t="shared" si="12"/>
        <v>46664</v>
      </c>
      <c r="CA54" s="152">
        <f t="shared" si="13"/>
        <v>46724</v>
      </c>
      <c r="CB54" s="152">
        <f t="shared" si="14"/>
        <v>46874</v>
      </c>
      <c r="CC54" s="152">
        <f t="shared" si="15"/>
        <v>46661</v>
      </c>
      <c r="CD54" s="152">
        <f t="shared" si="16"/>
        <v>46722</v>
      </c>
      <c r="CE54" s="152">
        <f t="shared" si="17"/>
        <v>46874</v>
      </c>
    </row>
  </sheetData>
  <sheetProtection algorithmName="SHA-512" hashValue="6eVVqg01tvZIiV2SycxGuS8zjBEOlUf3pFna/YQ0zC9///hs9HzLXFXrskKwuAD2cPyie8R2/w1a5U33z4MY4g==" saltValue="OZmgCAdITNI6Slrhrz8k/Q==" spinCount="100000" sheet="1" autoFilter="0"/>
  <autoFilter ref="A6:D6" xr:uid="{8C086176-53C4-4E4E-AA10-0CE351FCE337}"/>
  <mergeCells count="4">
    <mergeCell ref="A4:B4"/>
    <mergeCell ref="AC5:AN5"/>
    <mergeCell ref="E5:P5"/>
    <mergeCell ref="Q5:AB5"/>
  </mergeCells>
  <phoneticPr fontId="12" type="noConversion"/>
  <conditionalFormatting sqref="C2">
    <cfRule type="expression" dxfId="176" priority="767">
      <formula>AND(BM$6&gt;=#REF!,BM$6&lt;=#REF!)</formula>
    </cfRule>
    <cfRule type="expression" dxfId="175" priority="768">
      <formula>AND(BM$6&gt;=#REF!,BM$6&lt;=#REF!)</formula>
    </cfRule>
    <cfRule type="expression" dxfId="174" priority="769">
      <formula>AND(BM$6&gt;=#REF!,BM$6&lt;=#REF!)</formula>
    </cfRule>
    <cfRule type="expression" dxfId="173" priority="770">
      <formula>AND(BM$6&gt;=#REF!,BM$6&lt;=#REF!)</formula>
    </cfRule>
  </conditionalFormatting>
  <conditionalFormatting sqref="D1:D5">
    <cfRule type="containsText" dxfId="172" priority="31" operator="containsText" text="A venir">
      <formula>NOT(ISERROR(SEARCH("A venir",D1)))</formula>
    </cfRule>
  </conditionalFormatting>
  <conditionalFormatting sqref="D1:D1048576">
    <cfRule type="containsText" dxfId="171" priority="22" operator="containsText" text="Term">
      <formula>NOT(ISERROR(SEARCH("Term",D1)))</formula>
    </cfRule>
  </conditionalFormatting>
  <conditionalFormatting sqref="D6:D54">
    <cfRule type="containsText" dxfId="170" priority="23" operator="containsText" text="À venir">
      <formula>NOT(ISERROR(SEARCH("À venir",D6)))</formula>
    </cfRule>
  </conditionalFormatting>
  <conditionalFormatting sqref="D7:D54">
    <cfRule type="containsText" dxfId="169" priority="771" operator="containsText" text="En cours">
      <formula>NOT(ISERROR(SEARCH("En cours",D7)))</formula>
    </cfRule>
    <cfRule type="expression" dxfId="168" priority="772">
      <formula>AND(D$6&gt;=$BS7,D$6&lt;=$BU7)</formula>
    </cfRule>
  </conditionalFormatting>
  <conditionalFormatting sqref="D55:D1048576">
    <cfRule type="containsText" dxfId="167" priority="37" operator="containsText" text="A venir">
      <formula>NOT(ISERROR(SEARCH("A venir",D55)))</formula>
    </cfRule>
  </conditionalFormatting>
  <conditionalFormatting sqref="D7:AN54">
    <cfRule type="expression" dxfId="166" priority="773">
      <formula>AND(D$6&gt;=$BJ7,D$6&lt;=$BK7)</formula>
    </cfRule>
    <cfRule type="expression" dxfId="165" priority="774">
      <formula>AND(D$6&gt;=$BW7,D$6&lt;=$BY7)</formula>
    </cfRule>
  </conditionalFormatting>
  <conditionalFormatting sqref="E7:AN54">
    <cfRule type="expression" dxfId="164" priority="777">
      <formula>AND(E$6&gt;=$BS7,E$6&lt;=$BU7)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55" fitToWidth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AA4D70-AE6B-4B99-8F8C-6AFDEE6EB3AA}">
          <x14:formula1>
            <xm:f>Feuil1!$A$1:$A$3</xm:f>
          </x14:formula1>
          <xm:sqref>BL7:BL52</xm:sqref>
        </x14:dataValidation>
        <x14:dataValidation type="list" allowBlank="1" showInputMessage="1" showErrorMessage="1" xr:uid="{E7A8A295-2F88-4236-995A-542E949DA654}">
          <x14:formula1>
            <xm:f>Feuil1!$A$7:$A$13</xm:f>
          </x14:formula1>
          <xm:sqref>BN7:BN52</xm:sqref>
        </x14:dataValidation>
        <x14:dataValidation type="list" allowBlank="1" showInputMessage="1" showErrorMessage="1" xr:uid="{A32201A5-D31A-4F2A-80A5-3073E9BD5755}">
          <x14:formula1>
            <xm:f>Feuil1!$B$7:$B$9</xm:f>
          </x14:formula1>
          <xm:sqref>BO7:BO52</xm:sqref>
        </x14:dataValidation>
        <x14:dataValidation type="list" allowBlank="1" showInputMessage="1" showErrorMessage="1" xr:uid="{FC360FDC-638F-4BCB-B491-54F12D006B1B}">
          <x14:formula1>
            <xm:f>Feuil1!$D$7:$D$8</xm:f>
          </x14:formula1>
          <xm:sqref>BP7:BQ52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2572-0C21-4BF4-9570-1C7CEB1A8EEE}">
  <sheetPr codeName="Feuil13">
    <pageSetUpPr fitToPage="1"/>
  </sheetPr>
  <dimension ref="A1:CA48"/>
  <sheetViews>
    <sheetView showGridLines="0" zoomScale="60" zoomScaleNormal="60" workbookViewId="0">
      <pane ySplit="6" topLeftCell="A7" activePane="bottomLeft" state="frozen"/>
      <selection activeCell="C2" sqref="C2"/>
      <selection pane="bottomLeft" activeCell="C10" sqref="C10"/>
    </sheetView>
  </sheetViews>
  <sheetFormatPr baseColWidth="10" defaultColWidth="15.54296875" defaultRowHeight="25.5" customHeight="1"/>
  <cols>
    <col min="1" max="1" width="19.54296875" style="147" customWidth="1"/>
    <col min="2" max="2" width="32.26953125" style="148" customWidth="1"/>
    <col min="3" max="3" width="58.26953125" style="149" customWidth="1"/>
    <col min="4" max="4" width="9.7265625" style="150" customWidth="1"/>
    <col min="5" max="5" width="4" style="151" customWidth="1"/>
    <col min="6" max="40" width="3.1796875" style="151" customWidth="1"/>
    <col min="41" max="41" width="17.453125" style="152" customWidth="1"/>
    <col min="42" max="48" width="15.54296875" style="150" customWidth="1"/>
    <col min="49" max="49" width="17.26953125" style="153" customWidth="1"/>
    <col min="50" max="50" width="19.54296875" style="147" customWidth="1"/>
    <col min="51" max="51" width="16" style="148" customWidth="1"/>
    <col min="52" max="52" width="28" style="148" customWidth="1"/>
    <col min="53" max="53" width="28" style="150" customWidth="1"/>
    <col min="54" max="54" width="28" style="154" hidden="1" customWidth="1"/>
    <col min="55" max="57" width="20.54296875" style="154" hidden="1" customWidth="1"/>
    <col min="58" max="58" width="20.54296875" style="148" hidden="1" customWidth="1"/>
    <col min="59" max="60" width="20.54296875" style="150" hidden="1" customWidth="1"/>
    <col min="61" max="61" width="20.54296875" style="155" hidden="1" customWidth="1"/>
    <col min="62" max="63" width="20.54296875" style="150" hidden="1" customWidth="1"/>
    <col min="64" max="64" width="20.54296875" style="148" hidden="1" customWidth="1"/>
    <col min="65" max="76" width="20.54296875" style="150" hidden="1" customWidth="1"/>
    <col min="77" max="79" width="20.54296875" style="155" hidden="1" customWidth="1"/>
    <col min="80" max="80" width="15.54296875" style="150" customWidth="1"/>
    <col min="81" max="16384" width="15.54296875" style="150"/>
  </cols>
  <sheetData>
    <row r="1" spans="1:79" ht="66" hidden="1" customHeight="1">
      <c r="E1" s="151">
        <f t="shared" ref="E1:AN1" si="0">VALUE(YEAR(E6)&amp;TEXT(MONTH(E6),"00"))</f>
        <v>202401</v>
      </c>
      <c r="F1" s="151">
        <f t="shared" si="0"/>
        <v>202402</v>
      </c>
      <c r="G1" s="151">
        <f t="shared" si="0"/>
        <v>202403</v>
      </c>
      <c r="H1" s="151">
        <f t="shared" si="0"/>
        <v>202404</v>
      </c>
      <c r="I1" s="151">
        <f t="shared" si="0"/>
        <v>202405</v>
      </c>
      <c r="J1" s="151">
        <f t="shared" si="0"/>
        <v>202406</v>
      </c>
      <c r="K1" s="151">
        <f t="shared" si="0"/>
        <v>202407</v>
      </c>
      <c r="L1" s="151">
        <f t="shared" si="0"/>
        <v>202408</v>
      </c>
      <c r="M1" s="151">
        <f t="shared" si="0"/>
        <v>202409</v>
      </c>
      <c r="N1" s="151">
        <f t="shared" si="0"/>
        <v>202410</v>
      </c>
      <c r="O1" s="151">
        <f t="shared" si="0"/>
        <v>202411</v>
      </c>
      <c r="P1" s="151">
        <f t="shared" si="0"/>
        <v>202412</v>
      </c>
      <c r="Q1" s="151">
        <f t="shared" si="0"/>
        <v>202501</v>
      </c>
      <c r="R1" s="151">
        <f t="shared" si="0"/>
        <v>202502</v>
      </c>
      <c r="S1" s="151">
        <f t="shared" si="0"/>
        <v>202503</v>
      </c>
      <c r="T1" s="151">
        <f t="shared" si="0"/>
        <v>202504</v>
      </c>
      <c r="U1" s="151">
        <f t="shared" si="0"/>
        <v>202505</v>
      </c>
      <c r="V1" s="151">
        <f t="shared" si="0"/>
        <v>202506</v>
      </c>
      <c r="W1" s="151">
        <f t="shared" si="0"/>
        <v>202507</v>
      </c>
      <c r="X1" s="151">
        <f t="shared" si="0"/>
        <v>202508</v>
      </c>
      <c r="Y1" s="151">
        <f t="shared" si="0"/>
        <v>202509</v>
      </c>
      <c r="Z1" s="151">
        <f t="shared" si="0"/>
        <v>202510</v>
      </c>
      <c r="AA1" s="151">
        <f t="shared" si="0"/>
        <v>202511</v>
      </c>
      <c r="AB1" s="151">
        <f t="shared" si="0"/>
        <v>202512</v>
      </c>
      <c r="AC1" s="151">
        <f t="shared" si="0"/>
        <v>202601</v>
      </c>
      <c r="AD1" s="151">
        <f t="shared" si="0"/>
        <v>202602</v>
      </c>
      <c r="AE1" s="151">
        <f t="shared" si="0"/>
        <v>202603</v>
      </c>
      <c r="AF1" s="151">
        <f t="shared" si="0"/>
        <v>202604</v>
      </c>
      <c r="AG1" s="151">
        <f t="shared" si="0"/>
        <v>202605</v>
      </c>
      <c r="AH1" s="151">
        <f t="shared" si="0"/>
        <v>202606</v>
      </c>
      <c r="AI1" s="151">
        <f t="shared" si="0"/>
        <v>202607</v>
      </c>
      <c r="AJ1" s="151">
        <f t="shared" si="0"/>
        <v>202608</v>
      </c>
      <c r="AK1" s="151">
        <f t="shared" si="0"/>
        <v>202609</v>
      </c>
      <c r="AL1" s="151">
        <f t="shared" si="0"/>
        <v>202610</v>
      </c>
      <c r="AM1" s="151">
        <f t="shared" si="0"/>
        <v>202611</v>
      </c>
      <c r="AN1" s="151">
        <f t="shared" si="0"/>
        <v>202612</v>
      </c>
      <c r="AY1" s="150"/>
      <c r="AZ1" s="150"/>
    </row>
    <row r="2" spans="1:79" ht="25.5" customHeight="1">
      <c r="A2" s="156"/>
      <c r="B2" s="158"/>
      <c r="C2" s="234" t="s">
        <v>20</v>
      </c>
      <c r="AW2" s="157"/>
      <c r="AX2" s="156"/>
      <c r="AY2" s="158" t="s">
        <v>21</v>
      </c>
    </row>
    <row r="3" spans="1:79" ht="25.5" customHeight="1">
      <c r="A3" s="150"/>
      <c r="B3" s="159"/>
      <c r="C3" s="236" t="s">
        <v>22</v>
      </c>
      <c r="AW3" s="157"/>
      <c r="AX3" s="156"/>
      <c r="AZ3" s="159"/>
      <c r="BA3" s="159"/>
      <c r="BB3" s="159"/>
    </row>
    <row r="4" spans="1:79" ht="25.5" customHeight="1">
      <c r="A4" s="387" t="s">
        <v>178</v>
      </c>
      <c r="B4" s="388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W4" s="157"/>
      <c r="AX4" s="156"/>
      <c r="AY4" s="159"/>
      <c r="AZ4" s="159"/>
      <c r="BA4" s="159"/>
      <c r="BB4" s="159"/>
    </row>
    <row r="5" spans="1:79" ht="25.5" customHeight="1">
      <c r="A5" s="156"/>
      <c r="B5" s="159"/>
      <c r="C5" s="16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W5" s="157"/>
      <c r="AX5" s="156"/>
      <c r="AY5" s="159"/>
      <c r="AZ5" s="159"/>
      <c r="BA5" s="159"/>
      <c r="BB5" s="160"/>
    </row>
    <row r="6" spans="1:79" s="161" customFormat="1" ht="53.5" customHeigh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325" t="s">
        <v>31</v>
      </c>
      <c r="BC6" s="163" t="s">
        <v>32</v>
      </c>
      <c r="BD6" s="326" t="s">
        <v>33</v>
      </c>
      <c r="BE6" s="165" t="s">
        <v>34</v>
      </c>
      <c r="BF6" s="327" t="s">
        <v>35</v>
      </c>
      <c r="BG6" s="320" t="s">
        <v>36</v>
      </c>
      <c r="BH6" s="301" t="s">
        <v>30</v>
      </c>
      <c r="BI6" s="328" t="s">
        <v>37</v>
      </c>
      <c r="BJ6" s="329" t="s">
        <v>38</v>
      </c>
      <c r="BK6" s="330" t="s">
        <v>39</v>
      </c>
      <c r="BL6" s="164" t="s">
        <v>40</v>
      </c>
      <c r="BM6" s="321" t="s">
        <v>6</v>
      </c>
      <c r="BN6" s="343" t="s">
        <v>7</v>
      </c>
      <c r="BO6" s="343" t="s">
        <v>8</v>
      </c>
      <c r="BP6" s="343" t="s">
        <v>41</v>
      </c>
      <c r="BQ6" s="170" t="s">
        <v>42</v>
      </c>
      <c r="BR6" s="171" t="s">
        <v>43</v>
      </c>
      <c r="BS6" s="172" t="s">
        <v>44</v>
      </c>
      <c r="BT6" s="171" t="s">
        <v>43</v>
      </c>
      <c r="BU6" s="173" t="s">
        <v>45</v>
      </c>
      <c r="BV6" s="171" t="s">
        <v>43</v>
      </c>
      <c r="BW6" s="173" t="s">
        <v>46</v>
      </c>
      <c r="BX6" s="171" t="s">
        <v>43</v>
      </c>
      <c r="BY6" s="366" t="s">
        <v>47</v>
      </c>
      <c r="BZ6" s="366" t="s">
        <v>48</v>
      </c>
      <c r="CA6" s="366" t="s">
        <v>49</v>
      </c>
    </row>
    <row r="7" spans="1:79" ht="30.75" customHeight="1">
      <c r="A7" s="137" t="s">
        <v>180</v>
      </c>
      <c r="B7" s="137" t="s">
        <v>181</v>
      </c>
      <c r="C7" s="138" t="s">
        <v>182</v>
      </c>
      <c r="D7" s="139" t="str">
        <f ca="1">IF(BH7&lt;TODAY(),"Terminé",(IF(BG7&gt;=TODAY(),"A venir","En cours")))</f>
        <v>En cours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318">
        <f t="shared" ref="AO7:AO38" si="1">BH7</f>
        <v>46768</v>
      </c>
      <c r="BB7" s="177" t="s">
        <v>183</v>
      </c>
      <c r="BC7" s="174" t="s">
        <v>180</v>
      </c>
      <c r="BD7" s="178" t="s">
        <v>184</v>
      </c>
      <c r="BE7" s="178" t="s">
        <v>184</v>
      </c>
      <c r="BF7" s="178" t="s">
        <v>60</v>
      </c>
      <c r="BG7" s="179">
        <v>45308</v>
      </c>
      <c r="BH7" s="179">
        <v>46768</v>
      </c>
      <c r="BI7" s="179">
        <f t="shared" ref="BI7:BI38" si="2">IF(DAY(BG7)&lt;=15,DATE(YEAR(BG7),MONTH(BG7),1),EOMONTH(BG7,0))</f>
        <v>45322</v>
      </c>
      <c r="BJ7" s="179">
        <f t="shared" ref="BJ7:BJ38" si="3">IF(DAY(BH7)&lt;=15,DATE(YEAR(BH7),MONTH(BH7),1),EOMONTH(BH7,0))</f>
        <v>46783</v>
      </c>
      <c r="BK7" s="175" t="s">
        <v>0</v>
      </c>
      <c r="BL7" s="175" t="s">
        <v>185</v>
      </c>
      <c r="BM7" s="176"/>
      <c r="BN7" s="176" t="s">
        <v>10</v>
      </c>
      <c r="BO7" s="180"/>
      <c r="BP7" s="180"/>
      <c r="BQ7" s="181">
        <f>BS7-60</f>
        <v>45038</v>
      </c>
      <c r="BR7" s="181">
        <f t="shared" ref="BR7:BR38" si="4">IF(DAY(BQ7)&lt;=15,DATE(YEAR(BQ7),MONTH(BQ7),1),EOMONTH(BQ7,0))</f>
        <v>45046</v>
      </c>
      <c r="BS7" s="181">
        <f t="shared" ref="BS7:BS38" si="5">BU7</f>
        <v>45098</v>
      </c>
      <c r="BT7" s="181">
        <f t="shared" ref="BT7:BT38" si="6">IF(DAY(BS7)&lt;=15,DATE(YEAR(BS7),MONTH(BS7),1),EOMONTH(BS7,0))</f>
        <v>45107</v>
      </c>
      <c r="BU7" s="181">
        <f t="shared" ref="BU7:BU16" si="7">BW7-210</f>
        <v>45098</v>
      </c>
      <c r="BV7" s="181">
        <f t="shared" ref="BV7:BV38" si="8">IF(DAY(BU7)&lt;=15,DATE(YEAR(BU7),MONTH(BU7),1),EOMONTH(BU7,0))</f>
        <v>45107</v>
      </c>
      <c r="BW7" s="181">
        <f t="shared" ref="BW7:BW38" si="9">BG7</f>
        <v>45308</v>
      </c>
      <c r="BX7" s="181">
        <f t="shared" ref="BX7:BX38" si="10">IF(DAY(BW7)&lt;=15,DATE(YEAR(BW7),MONTH(BW7),1),EOMONTH(BW7,0))</f>
        <v>45322</v>
      </c>
      <c r="BY7" s="152">
        <f t="shared" ref="BY7:BY39" si="11">BH7-270</f>
        <v>46498</v>
      </c>
      <c r="BZ7" s="152">
        <f t="shared" ref="BZ7:BZ39" si="12">BH7-210</f>
        <v>46558</v>
      </c>
      <c r="CA7" s="152">
        <f t="shared" ref="CA7:CA39" si="13">BH7-60</f>
        <v>46708</v>
      </c>
    </row>
    <row r="8" spans="1:79" ht="30.75" customHeight="1">
      <c r="A8" s="137" t="s">
        <v>186</v>
      </c>
      <c r="B8" s="137" t="s">
        <v>181</v>
      </c>
      <c r="C8" s="138" t="s">
        <v>187</v>
      </c>
      <c r="D8" s="139" t="str">
        <f t="shared" ref="D8:D38" ca="1" si="14">IF(BH8&lt;TODAY(),"Terminé",(IF(BG8&gt;=TODAY(),"A venir","En cours")))</f>
        <v>En cours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318">
        <f t="shared" si="1"/>
        <v>46084</v>
      </c>
      <c r="BB8" s="177" t="s">
        <v>186</v>
      </c>
      <c r="BC8" s="174" t="s">
        <v>186</v>
      </c>
      <c r="BD8" s="178" t="s">
        <v>184</v>
      </c>
      <c r="BE8" s="178" t="s">
        <v>184</v>
      </c>
      <c r="BF8" s="178" t="s">
        <v>60</v>
      </c>
      <c r="BG8" s="179">
        <v>43894</v>
      </c>
      <c r="BH8" s="179">
        <v>46084</v>
      </c>
      <c r="BI8" s="179">
        <f t="shared" si="2"/>
        <v>43891</v>
      </c>
      <c r="BJ8" s="179">
        <f t="shared" si="3"/>
        <v>46082</v>
      </c>
      <c r="BK8" s="175" t="s">
        <v>0</v>
      </c>
      <c r="BL8" s="175" t="s">
        <v>188</v>
      </c>
      <c r="BM8" s="176"/>
      <c r="BN8" s="176" t="s">
        <v>15</v>
      </c>
      <c r="BO8" s="180"/>
      <c r="BP8" s="180"/>
      <c r="BQ8" s="181">
        <f>BS8-60</f>
        <v>43624</v>
      </c>
      <c r="BR8" s="181">
        <f t="shared" si="4"/>
        <v>43617</v>
      </c>
      <c r="BS8" s="181">
        <f t="shared" si="5"/>
        <v>43684</v>
      </c>
      <c r="BT8" s="181">
        <f t="shared" si="6"/>
        <v>43678</v>
      </c>
      <c r="BU8" s="181">
        <f t="shared" si="7"/>
        <v>43684</v>
      </c>
      <c r="BV8" s="181">
        <f t="shared" si="8"/>
        <v>43678</v>
      </c>
      <c r="BW8" s="181">
        <f t="shared" si="9"/>
        <v>43894</v>
      </c>
      <c r="BX8" s="181">
        <f t="shared" si="10"/>
        <v>43891</v>
      </c>
      <c r="BY8" s="152">
        <f t="shared" si="11"/>
        <v>45814</v>
      </c>
      <c r="BZ8" s="152">
        <f t="shared" si="12"/>
        <v>45874</v>
      </c>
      <c r="CA8" s="152">
        <f t="shared" si="13"/>
        <v>46024</v>
      </c>
    </row>
    <row r="9" spans="1:79" ht="30.75" customHeight="1">
      <c r="A9" s="137" t="s">
        <v>75</v>
      </c>
      <c r="B9" s="137" t="s">
        <v>181</v>
      </c>
      <c r="C9" s="138" t="s">
        <v>187</v>
      </c>
      <c r="D9" s="139" t="str">
        <f t="shared" ca="1" si="14"/>
        <v>A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1"/>
        <v>47545</v>
      </c>
      <c r="BB9" s="177" t="s">
        <v>186</v>
      </c>
      <c r="BC9" s="174" t="s">
        <v>70</v>
      </c>
      <c r="BD9" s="178" t="s">
        <v>184</v>
      </c>
      <c r="BE9" s="178"/>
      <c r="BF9" s="178" t="s">
        <v>60</v>
      </c>
      <c r="BG9" s="179">
        <v>46085</v>
      </c>
      <c r="BH9" s="179">
        <v>47545</v>
      </c>
      <c r="BI9" s="179">
        <f t="shared" si="2"/>
        <v>46082</v>
      </c>
      <c r="BJ9" s="179">
        <f t="shared" si="3"/>
        <v>47543</v>
      </c>
      <c r="BK9" s="175" t="s">
        <v>0</v>
      </c>
      <c r="BL9" s="175"/>
      <c r="BM9" s="176"/>
      <c r="BN9" s="176" t="s">
        <v>15</v>
      </c>
      <c r="BO9" s="180" t="s">
        <v>11</v>
      </c>
      <c r="BP9" s="180"/>
      <c r="BQ9" s="181">
        <f>BS9-120</f>
        <v>45755</v>
      </c>
      <c r="BR9" s="181">
        <f t="shared" si="4"/>
        <v>45748</v>
      </c>
      <c r="BS9" s="181">
        <f t="shared" si="5"/>
        <v>45875</v>
      </c>
      <c r="BT9" s="181">
        <f t="shared" si="6"/>
        <v>45870</v>
      </c>
      <c r="BU9" s="181">
        <f t="shared" si="7"/>
        <v>45875</v>
      </c>
      <c r="BV9" s="181">
        <f t="shared" si="8"/>
        <v>45870</v>
      </c>
      <c r="BW9" s="181">
        <f t="shared" si="9"/>
        <v>46085</v>
      </c>
      <c r="BX9" s="181">
        <f t="shared" si="10"/>
        <v>46082</v>
      </c>
      <c r="BY9" s="152">
        <f t="shared" si="11"/>
        <v>47275</v>
      </c>
      <c r="BZ9" s="152">
        <f t="shared" si="12"/>
        <v>47335</v>
      </c>
      <c r="CA9" s="152">
        <f t="shared" si="13"/>
        <v>47485</v>
      </c>
    </row>
    <row r="10" spans="1:79" ht="25.5" customHeight="1">
      <c r="A10" s="137" t="s">
        <v>189</v>
      </c>
      <c r="B10" s="137" t="s">
        <v>181</v>
      </c>
      <c r="C10" s="138" t="s">
        <v>190</v>
      </c>
      <c r="D10" s="139" t="str">
        <f t="shared" ca="1" si="14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1"/>
        <v>46794</v>
      </c>
      <c r="BB10" s="177" t="s">
        <v>191</v>
      </c>
      <c r="BC10" s="182" t="s">
        <v>189</v>
      </c>
      <c r="BD10" s="178" t="s">
        <v>184</v>
      </c>
      <c r="BE10" s="178" t="s">
        <v>184</v>
      </c>
      <c r="BF10" s="178" t="s">
        <v>60</v>
      </c>
      <c r="BG10" s="179">
        <v>45334</v>
      </c>
      <c r="BH10" s="179">
        <v>46794</v>
      </c>
      <c r="BI10" s="179">
        <f t="shared" si="2"/>
        <v>45323</v>
      </c>
      <c r="BJ10" s="179">
        <f t="shared" si="3"/>
        <v>46784</v>
      </c>
      <c r="BK10" s="175" t="s">
        <v>0</v>
      </c>
      <c r="BL10" s="175" t="s">
        <v>192</v>
      </c>
      <c r="BM10" s="176"/>
      <c r="BN10" s="176" t="s">
        <v>10</v>
      </c>
      <c r="BO10" s="180"/>
      <c r="BP10" s="180"/>
      <c r="BQ10" s="181">
        <f>BS10-60</f>
        <v>45064</v>
      </c>
      <c r="BR10" s="181">
        <f t="shared" si="4"/>
        <v>45077</v>
      </c>
      <c r="BS10" s="181">
        <f t="shared" si="5"/>
        <v>45124</v>
      </c>
      <c r="BT10" s="181">
        <f t="shared" si="6"/>
        <v>45138</v>
      </c>
      <c r="BU10" s="181">
        <f t="shared" si="7"/>
        <v>45124</v>
      </c>
      <c r="BV10" s="181">
        <f t="shared" si="8"/>
        <v>45138</v>
      </c>
      <c r="BW10" s="181">
        <f t="shared" si="9"/>
        <v>45334</v>
      </c>
      <c r="BX10" s="181">
        <f t="shared" si="10"/>
        <v>45323</v>
      </c>
      <c r="BY10" s="152">
        <f t="shared" si="11"/>
        <v>46524</v>
      </c>
      <c r="BZ10" s="152">
        <f t="shared" si="12"/>
        <v>46584</v>
      </c>
      <c r="CA10" s="152">
        <f t="shared" si="13"/>
        <v>46734</v>
      </c>
    </row>
    <row r="11" spans="1:79" ht="33" customHeight="1">
      <c r="A11" s="137" t="s">
        <v>193</v>
      </c>
      <c r="B11" s="137" t="s">
        <v>181</v>
      </c>
      <c r="C11" s="138" t="s">
        <v>194</v>
      </c>
      <c r="D11" s="139" t="str">
        <f t="shared" ca="1" si="14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1"/>
        <v>45627</v>
      </c>
      <c r="BB11" s="183" t="s">
        <v>193</v>
      </c>
      <c r="BC11" s="174" t="s">
        <v>193</v>
      </c>
      <c r="BD11" s="178" t="s">
        <v>184</v>
      </c>
      <c r="BE11" s="178" t="s">
        <v>184</v>
      </c>
      <c r="BF11" s="178" t="s">
        <v>195</v>
      </c>
      <c r="BG11" s="179">
        <v>44167</v>
      </c>
      <c r="BH11" s="179">
        <v>45627</v>
      </c>
      <c r="BI11" s="179">
        <f t="shared" si="2"/>
        <v>44166</v>
      </c>
      <c r="BJ11" s="179">
        <f t="shared" si="3"/>
        <v>45627</v>
      </c>
      <c r="BK11" s="175" t="s">
        <v>0</v>
      </c>
      <c r="BL11" s="175" t="s">
        <v>196</v>
      </c>
      <c r="BM11" s="176"/>
      <c r="BN11" s="176" t="s">
        <v>15</v>
      </c>
      <c r="BO11" s="180"/>
      <c r="BP11" s="180"/>
      <c r="BQ11" s="184">
        <f>BS11-60</f>
        <v>43897</v>
      </c>
      <c r="BR11" s="184">
        <f t="shared" si="4"/>
        <v>43891</v>
      </c>
      <c r="BS11" s="184">
        <f t="shared" si="5"/>
        <v>43957</v>
      </c>
      <c r="BT11" s="184">
        <f t="shared" si="6"/>
        <v>43952</v>
      </c>
      <c r="BU11" s="184">
        <f t="shared" si="7"/>
        <v>43957</v>
      </c>
      <c r="BV11" s="184">
        <f t="shared" si="8"/>
        <v>43952</v>
      </c>
      <c r="BW11" s="184">
        <f t="shared" si="9"/>
        <v>44167</v>
      </c>
      <c r="BX11" s="184">
        <f t="shared" si="10"/>
        <v>44166</v>
      </c>
      <c r="BY11" s="152">
        <f t="shared" si="11"/>
        <v>45357</v>
      </c>
      <c r="BZ11" s="152">
        <f t="shared" si="12"/>
        <v>45417</v>
      </c>
      <c r="CA11" s="152">
        <f t="shared" si="13"/>
        <v>45567</v>
      </c>
    </row>
    <row r="12" spans="1:79" ht="33" customHeight="1">
      <c r="A12" s="137" t="s">
        <v>197</v>
      </c>
      <c r="B12" s="137" t="s">
        <v>181</v>
      </c>
      <c r="C12" s="138" t="s">
        <v>198</v>
      </c>
      <c r="D12" s="139" t="str">
        <f t="shared" ca="1" si="14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1"/>
        <v>45823</v>
      </c>
      <c r="BB12" s="177" t="s">
        <v>197</v>
      </c>
      <c r="BC12" s="174" t="s">
        <v>197</v>
      </c>
      <c r="BD12" s="178" t="s">
        <v>184</v>
      </c>
      <c r="BE12" s="178" t="s">
        <v>184</v>
      </c>
      <c r="BF12" s="178" t="s">
        <v>60</v>
      </c>
      <c r="BG12" s="179">
        <v>44363</v>
      </c>
      <c r="BH12" s="179">
        <v>45823</v>
      </c>
      <c r="BI12" s="179">
        <f t="shared" si="2"/>
        <v>44377</v>
      </c>
      <c r="BJ12" s="179">
        <f t="shared" si="3"/>
        <v>45809</v>
      </c>
      <c r="BK12" s="175" t="s">
        <v>0</v>
      </c>
      <c r="BL12" s="175" t="s">
        <v>199</v>
      </c>
      <c r="BM12" s="176"/>
      <c r="BN12" s="176" t="s">
        <v>15</v>
      </c>
      <c r="BO12" s="180"/>
      <c r="BP12" s="180"/>
      <c r="BQ12" s="181">
        <f>BS12-60</f>
        <v>44093</v>
      </c>
      <c r="BR12" s="181">
        <f t="shared" si="4"/>
        <v>44104</v>
      </c>
      <c r="BS12" s="181">
        <f t="shared" si="5"/>
        <v>44153</v>
      </c>
      <c r="BT12" s="181">
        <f t="shared" si="6"/>
        <v>44165</v>
      </c>
      <c r="BU12" s="181">
        <f t="shared" si="7"/>
        <v>44153</v>
      </c>
      <c r="BV12" s="181">
        <f t="shared" si="8"/>
        <v>44165</v>
      </c>
      <c r="BW12" s="181">
        <f t="shared" si="9"/>
        <v>44363</v>
      </c>
      <c r="BX12" s="181">
        <f t="shared" si="10"/>
        <v>44377</v>
      </c>
      <c r="BY12" s="152">
        <f t="shared" si="11"/>
        <v>45553</v>
      </c>
      <c r="BZ12" s="152">
        <f t="shared" si="12"/>
        <v>45613</v>
      </c>
      <c r="CA12" s="152">
        <f t="shared" si="13"/>
        <v>45763</v>
      </c>
    </row>
    <row r="13" spans="1:79" ht="33" customHeight="1">
      <c r="A13" s="137" t="s">
        <v>75</v>
      </c>
      <c r="B13" s="137" t="s">
        <v>181</v>
      </c>
      <c r="C13" s="138" t="s">
        <v>198</v>
      </c>
      <c r="D13" s="139" t="str">
        <f t="shared" ca="1" si="14"/>
        <v>A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1"/>
        <v>47284</v>
      </c>
      <c r="BB13" s="177" t="s">
        <v>197</v>
      </c>
      <c r="BC13" s="174" t="s">
        <v>70</v>
      </c>
      <c r="BD13" s="178" t="s">
        <v>184</v>
      </c>
      <c r="BE13" s="178"/>
      <c r="BF13" s="178" t="s">
        <v>60</v>
      </c>
      <c r="BG13" s="179">
        <v>45824</v>
      </c>
      <c r="BH13" s="179">
        <v>47284</v>
      </c>
      <c r="BI13" s="179">
        <f t="shared" si="2"/>
        <v>45838</v>
      </c>
      <c r="BJ13" s="179">
        <f t="shared" si="3"/>
        <v>47270</v>
      </c>
      <c r="BK13" s="175" t="s">
        <v>0</v>
      </c>
      <c r="BL13" s="175" t="s">
        <v>199</v>
      </c>
      <c r="BM13" s="176"/>
      <c r="BN13" s="176" t="s">
        <v>15</v>
      </c>
      <c r="BO13" s="180" t="s">
        <v>11</v>
      </c>
      <c r="BP13" s="180"/>
      <c r="BQ13" s="181">
        <f>BS13-120</f>
        <v>45494</v>
      </c>
      <c r="BR13" s="181">
        <f t="shared" si="4"/>
        <v>45504</v>
      </c>
      <c r="BS13" s="181">
        <f t="shared" si="5"/>
        <v>45614</v>
      </c>
      <c r="BT13" s="181">
        <f t="shared" si="6"/>
        <v>45626</v>
      </c>
      <c r="BU13" s="181">
        <f t="shared" si="7"/>
        <v>45614</v>
      </c>
      <c r="BV13" s="181">
        <f t="shared" si="8"/>
        <v>45626</v>
      </c>
      <c r="BW13" s="181">
        <f t="shared" si="9"/>
        <v>45824</v>
      </c>
      <c r="BX13" s="181">
        <f t="shared" si="10"/>
        <v>45838</v>
      </c>
      <c r="BY13" s="152">
        <f t="shared" si="11"/>
        <v>47014</v>
      </c>
      <c r="BZ13" s="152">
        <f t="shared" si="12"/>
        <v>47074</v>
      </c>
      <c r="CA13" s="152">
        <f t="shared" si="13"/>
        <v>47224</v>
      </c>
    </row>
    <row r="14" spans="1:79" ht="33" customHeight="1">
      <c r="A14" s="137" t="s">
        <v>200</v>
      </c>
      <c r="B14" s="137" t="s">
        <v>181</v>
      </c>
      <c r="C14" s="138" t="s">
        <v>201</v>
      </c>
      <c r="D14" s="139" t="str">
        <f t="shared" ca="1" si="14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1"/>
        <v>46662</v>
      </c>
      <c r="BB14" s="177" t="s">
        <v>200</v>
      </c>
      <c r="BC14" s="174" t="s">
        <v>200</v>
      </c>
      <c r="BD14" s="178" t="s">
        <v>184</v>
      </c>
      <c r="BE14" s="178" t="s">
        <v>184</v>
      </c>
      <c r="BF14" s="178" t="s">
        <v>60</v>
      </c>
      <c r="BG14" s="179">
        <v>45202</v>
      </c>
      <c r="BH14" s="179">
        <v>46662</v>
      </c>
      <c r="BI14" s="179">
        <f t="shared" si="2"/>
        <v>45200</v>
      </c>
      <c r="BJ14" s="179">
        <f t="shared" si="3"/>
        <v>46661</v>
      </c>
      <c r="BK14" s="175" t="s">
        <v>0</v>
      </c>
      <c r="BL14" s="175" t="s">
        <v>202</v>
      </c>
      <c r="BM14" s="176"/>
      <c r="BN14" s="176" t="s">
        <v>10</v>
      </c>
      <c r="BO14" s="180"/>
      <c r="BP14" s="180"/>
      <c r="BQ14" s="181">
        <f>BS14-60</f>
        <v>44932</v>
      </c>
      <c r="BR14" s="181">
        <f t="shared" si="4"/>
        <v>44927</v>
      </c>
      <c r="BS14" s="181">
        <f t="shared" si="5"/>
        <v>44992</v>
      </c>
      <c r="BT14" s="181">
        <f t="shared" si="6"/>
        <v>44986</v>
      </c>
      <c r="BU14" s="181">
        <f t="shared" si="7"/>
        <v>44992</v>
      </c>
      <c r="BV14" s="181">
        <f t="shared" si="8"/>
        <v>44986</v>
      </c>
      <c r="BW14" s="181">
        <f t="shared" si="9"/>
        <v>45202</v>
      </c>
      <c r="BX14" s="181">
        <f t="shared" si="10"/>
        <v>45200</v>
      </c>
      <c r="BY14" s="152">
        <f t="shared" si="11"/>
        <v>46392</v>
      </c>
      <c r="BZ14" s="152">
        <f t="shared" si="12"/>
        <v>46452</v>
      </c>
      <c r="CA14" s="152">
        <f t="shared" si="13"/>
        <v>46602</v>
      </c>
    </row>
    <row r="15" spans="1:79" ht="25.5" customHeight="1">
      <c r="A15" s="137" t="s">
        <v>203</v>
      </c>
      <c r="B15" s="137" t="s">
        <v>204</v>
      </c>
      <c r="C15" s="138" t="s">
        <v>205</v>
      </c>
      <c r="D15" s="139" t="str">
        <f t="shared" ca="1" si="14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1"/>
        <v>45648</v>
      </c>
      <c r="BB15" s="177" t="s">
        <v>206</v>
      </c>
      <c r="BC15" s="174" t="s">
        <v>203</v>
      </c>
      <c r="BD15" s="178" t="s">
        <v>184</v>
      </c>
      <c r="BE15" s="178" t="s">
        <v>184</v>
      </c>
      <c r="BF15" s="178" t="s">
        <v>195</v>
      </c>
      <c r="BG15" s="179">
        <v>44188</v>
      </c>
      <c r="BH15" s="179">
        <v>45648</v>
      </c>
      <c r="BI15" s="179">
        <f t="shared" si="2"/>
        <v>44196</v>
      </c>
      <c r="BJ15" s="179">
        <f t="shared" si="3"/>
        <v>45657</v>
      </c>
      <c r="BK15" s="175" t="s">
        <v>0</v>
      </c>
      <c r="BL15" s="175" t="s">
        <v>207</v>
      </c>
      <c r="BM15" s="176"/>
      <c r="BN15" s="176" t="s">
        <v>15</v>
      </c>
      <c r="BO15" s="180"/>
      <c r="BP15" s="180"/>
      <c r="BQ15" s="181">
        <f>BS15-60</f>
        <v>43918</v>
      </c>
      <c r="BR15" s="181">
        <f t="shared" si="4"/>
        <v>43921</v>
      </c>
      <c r="BS15" s="181">
        <f t="shared" si="5"/>
        <v>43978</v>
      </c>
      <c r="BT15" s="181">
        <f t="shared" si="6"/>
        <v>43982</v>
      </c>
      <c r="BU15" s="181">
        <f t="shared" si="7"/>
        <v>43978</v>
      </c>
      <c r="BV15" s="181">
        <f t="shared" si="8"/>
        <v>43982</v>
      </c>
      <c r="BW15" s="181">
        <f t="shared" si="9"/>
        <v>44188</v>
      </c>
      <c r="BX15" s="181">
        <f t="shared" si="10"/>
        <v>44196</v>
      </c>
      <c r="BY15" s="152">
        <f t="shared" si="11"/>
        <v>45378</v>
      </c>
      <c r="BZ15" s="152">
        <f t="shared" si="12"/>
        <v>45438</v>
      </c>
      <c r="CA15" s="152">
        <f t="shared" si="13"/>
        <v>45588</v>
      </c>
    </row>
    <row r="16" spans="1:79" ht="25.5" customHeight="1">
      <c r="A16" s="137" t="s">
        <v>75</v>
      </c>
      <c r="B16" s="137" t="s">
        <v>204</v>
      </c>
      <c r="C16" s="138" t="s">
        <v>205</v>
      </c>
      <c r="D16" s="139" t="str">
        <f t="shared" ca="1" si="14"/>
        <v>A venir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1"/>
        <v>47102</v>
      </c>
      <c r="BB16" s="177" t="s">
        <v>206</v>
      </c>
      <c r="BC16" s="174" t="s">
        <v>208</v>
      </c>
      <c r="BD16" s="178" t="s">
        <v>184</v>
      </c>
      <c r="BE16" s="178"/>
      <c r="BF16" s="178" t="s">
        <v>195</v>
      </c>
      <c r="BG16" s="179">
        <v>45642</v>
      </c>
      <c r="BH16" s="179">
        <v>47102</v>
      </c>
      <c r="BI16" s="179">
        <f t="shared" si="2"/>
        <v>45657</v>
      </c>
      <c r="BJ16" s="179">
        <f t="shared" si="3"/>
        <v>47088</v>
      </c>
      <c r="BK16" s="175" t="s">
        <v>0</v>
      </c>
      <c r="BL16" s="175" t="s">
        <v>207</v>
      </c>
      <c r="BM16" s="176"/>
      <c r="BN16" s="176" t="s">
        <v>15</v>
      </c>
      <c r="BO16" s="180"/>
      <c r="BP16" s="180"/>
      <c r="BQ16" s="181">
        <f>BS16-120</f>
        <v>45312</v>
      </c>
      <c r="BR16" s="181">
        <f t="shared" si="4"/>
        <v>45322</v>
      </c>
      <c r="BS16" s="181">
        <f t="shared" si="5"/>
        <v>45432</v>
      </c>
      <c r="BT16" s="181">
        <f t="shared" si="6"/>
        <v>45443</v>
      </c>
      <c r="BU16" s="181">
        <f t="shared" si="7"/>
        <v>45432</v>
      </c>
      <c r="BV16" s="181">
        <f t="shared" si="8"/>
        <v>45443</v>
      </c>
      <c r="BW16" s="181">
        <f t="shared" si="9"/>
        <v>45642</v>
      </c>
      <c r="BX16" s="181">
        <f t="shared" si="10"/>
        <v>45657</v>
      </c>
      <c r="BY16" s="152">
        <f t="shared" si="11"/>
        <v>46832</v>
      </c>
      <c r="BZ16" s="152">
        <f t="shared" si="12"/>
        <v>46892</v>
      </c>
      <c r="CA16" s="152">
        <f t="shared" si="13"/>
        <v>47042</v>
      </c>
    </row>
    <row r="17" spans="1:79" ht="25.5" customHeight="1">
      <c r="A17" s="137" t="s">
        <v>209</v>
      </c>
      <c r="B17" s="137" t="s">
        <v>204</v>
      </c>
      <c r="C17" s="138" t="s">
        <v>210</v>
      </c>
      <c r="D17" s="139" t="str">
        <f t="shared" ca="1" si="14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1"/>
        <v>45999</v>
      </c>
      <c r="BB17" s="177" t="s">
        <v>209</v>
      </c>
      <c r="BC17" s="174" t="s">
        <v>209</v>
      </c>
      <c r="BD17" s="178" t="s">
        <v>184</v>
      </c>
      <c r="BE17" s="178" t="s">
        <v>184</v>
      </c>
      <c r="BF17" s="178" t="s">
        <v>195</v>
      </c>
      <c r="BG17" s="179">
        <v>44538</v>
      </c>
      <c r="BH17" s="179">
        <v>45999</v>
      </c>
      <c r="BI17" s="179">
        <f t="shared" si="2"/>
        <v>44531</v>
      </c>
      <c r="BJ17" s="179">
        <f t="shared" si="3"/>
        <v>45992</v>
      </c>
      <c r="BK17" s="175" t="s">
        <v>0</v>
      </c>
      <c r="BL17" s="175" t="s">
        <v>211</v>
      </c>
      <c r="BM17" s="176"/>
      <c r="BN17" s="176" t="s">
        <v>10</v>
      </c>
      <c r="BO17" s="180"/>
      <c r="BP17" s="180"/>
      <c r="BQ17" s="181">
        <f>BS17-90</f>
        <v>44268</v>
      </c>
      <c r="BR17" s="181">
        <f t="shared" si="4"/>
        <v>44256</v>
      </c>
      <c r="BS17" s="181">
        <f t="shared" si="5"/>
        <v>44358</v>
      </c>
      <c r="BT17" s="181">
        <f t="shared" si="6"/>
        <v>44348</v>
      </c>
      <c r="BU17" s="181">
        <f>BW17-180</f>
        <v>44358</v>
      </c>
      <c r="BV17" s="181">
        <f t="shared" si="8"/>
        <v>44348</v>
      </c>
      <c r="BW17" s="181">
        <f t="shared" si="9"/>
        <v>44538</v>
      </c>
      <c r="BX17" s="181">
        <f t="shared" si="10"/>
        <v>44531</v>
      </c>
      <c r="BY17" s="152">
        <f t="shared" si="11"/>
        <v>45729</v>
      </c>
      <c r="BZ17" s="152">
        <f t="shared" si="12"/>
        <v>45789</v>
      </c>
      <c r="CA17" s="152">
        <f t="shared" si="13"/>
        <v>45939</v>
      </c>
    </row>
    <row r="18" spans="1:79" ht="25.5" customHeight="1">
      <c r="A18" s="137" t="s">
        <v>75</v>
      </c>
      <c r="B18" s="137" t="s">
        <v>204</v>
      </c>
      <c r="C18" s="138" t="s">
        <v>210</v>
      </c>
      <c r="D18" s="139" t="str">
        <f t="shared" ca="1" si="14"/>
        <v>A venir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1"/>
        <v>47460</v>
      </c>
      <c r="BB18" s="177" t="s">
        <v>209</v>
      </c>
      <c r="BC18" s="174" t="s">
        <v>70</v>
      </c>
      <c r="BD18" s="186" t="s">
        <v>184</v>
      </c>
      <c r="BE18" s="178"/>
      <c r="BF18" s="178" t="s">
        <v>195</v>
      </c>
      <c r="BG18" s="179">
        <v>46000</v>
      </c>
      <c r="BH18" s="179">
        <v>47460</v>
      </c>
      <c r="BI18" s="179">
        <f t="shared" si="2"/>
        <v>45992</v>
      </c>
      <c r="BJ18" s="179">
        <f t="shared" si="3"/>
        <v>47453</v>
      </c>
      <c r="BK18" s="175" t="s">
        <v>0</v>
      </c>
      <c r="BL18" s="175" t="s">
        <v>211</v>
      </c>
      <c r="BM18" s="176"/>
      <c r="BN18" s="176" t="s">
        <v>10</v>
      </c>
      <c r="BO18" s="180"/>
      <c r="BP18" s="180"/>
      <c r="BQ18" s="181">
        <f>BS18-120</f>
        <v>45700</v>
      </c>
      <c r="BR18" s="181">
        <f t="shared" si="4"/>
        <v>45689</v>
      </c>
      <c r="BS18" s="181">
        <f t="shared" si="5"/>
        <v>45820</v>
      </c>
      <c r="BT18" s="181">
        <f t="shared" si="6"/>
        <v>45809</v>
      </c>
      <c r="BU18" s="181">
        <f>BW18-180</f>
        <v>45820</v>
      </c>
      <c r="BV18" s="181">
        <f t="shared" si="8"/>
        <v>45809</v>
      </c>
      <c r="BW18" s="181">
        <f t="shared" si="9"/>
        <v>46000</v>
      </c>
      <c r="BX18" s="181">
        <f t="shared" si="10"/>
        <v>45992</v>
      </c>
      <c r="BY18" s="152">
        <f t="shared" si="11"/>
        <v>47190</v>
      </c>
      <c r="BZ18" s="152">
        <f t="shared" si="12"/>
        <v>47250</v>
      </c>
      <c r="CA18" s="152">
        <f t="shared" si="13"/>
        <v>47400</v>
      </c>
    </row>
    <row r="19" spans="1:79" ht="33.75" customHeight="1">
      <c r="A19" s="137" t="s">
        <v>212</v>
      </c>
      <c r="B19" s="137" t="s">
        <v>204</v>
      </c>
      <c r="C19" s="137" t="s">
        <v>213</v>
      </c>
      <c r="D19" s="139" t="str">
        <f ca="1">IF(BH19&lt;TODAY(),"Terminé",(IF(BG19&gt;=TODAY(),"A venir","En cours")))</f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>BH19</f>
        <v>46934</v>
      </c>
      <c r="BB19" s="174" t="s">
        <v>212</v>
      </c>
      <c r="BC19" s="174" t="s">
        <v>212</v>
      </c>
      <c r="BD19" s="178" t="s">
        <v>184</v>
      </c>
      <c r="BE19" s="178" t="s">
        <v>184</v>
      </c>
      <c r="BF19" s="178" t="s">
        <v>60</v>
      </c>
      <c r="BG19" s="179">
        <v>45474</v>
      </c>
      <c r="BH19" s="179">
        <v>46934</v>
      </c>
      <c r="BI19" s="179">
        <f>IF(DAY(BG19)&lt;=15,DATE(YEAR(BG19),MONTH(BG19),1),EOMONTH(BG19,0))</f>
        <v>45474</v>
      </c>
      <c r="BJ19" s="179">
        <f>IF(DAY(BH19)&lt;=15,DATE(YEAR(BH19),MONTH(BH19),1),EOMONTH(BH19,0))</f>
        <v>46934</v>
      </c>
      <c r="BK19" s="175"/>
      <c r="BL19" s="175"/>
      <c r="BM19" s="176"/>
      <c r="BN19" s="176"/>
      <c r="BO19" s="180"/>
      <c r="BP19" s="180"/>
      <c r="BQ19" s="181">
        <f>BS19-60</f>
        <v>45204</v>
      </c>
      <c r="BR19" s="181">
        <f>IF(DAY(BQ19)&lt;=15,DATE(YEAR(BQ19),MONTH(BQ19),1),EOMONTH(BQ19,0))</f>
        <v>45200</v>
      </c>
      <c r="BS19" s="181">
        <f>BU19</f>
        <v>45264</v>
      </c>
      <c r="BT19" s="181">
        <f>IF(DAY(BS19)&lt;=15,DATE(YEAR(BS19),MONTH(BS19),1),EOMONTH(BS19,0))</f>
        <v>45261</v>
      </c>
      <c r="BU19" s="181">
        <f>BW19-210</f>
        <v>45264</v>
      </c>
      <c r="BV19" s="181">
        <f>IF(DAY(BU19)&lt;=15,DATE(YEAR(BU19),MONTH(BU19),1),EOMONTH(BU19,0))</f>
        <v>45261</v>
      </c>
      <c r="BW19" s="181">
        <f>BG19</f>
        <v>45474</v>
      </c>
      <c r="BX19" s="181">
        <f>IF(DAY(BW19)&lt;=15,DATE(YEAR(BW19),MONTH(BW19),1),EOMONTH(BW19,0))</f>
        <v>45474</v>
      </c>
      <c r="BY19" s="152">
        <f>BH19-270</f>
        <v>46664</v>
      </c>
      <c r="BZ19" s="152">
        <f>BH19-210</f>
        <v>46724</v>
      </c>
      <c r="CA19" s="152">
        <f>BH19-60</f>
        <v>46874</v>
      </c>
    </row>
    <row r="20" spans="1:79" ht="25.5" customHeight="1">
      <c r="A20" s="137" t="s">
        <v>214</v>
      </c>
      <c r="B20" s="137" t="s">
        <v>2</v>
      </c>
      <c r="C20" s="138" t="s">
        <v>215</v>
      </c>
      <c r="D20" s="139" t="str">
        <f t="shared" ca="1" si="14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1"/>
        <v>46315</v>
      </c>
      <c r="BB20" s="177" t="s">
        <v>216</v>
      </c>
      <c r="BC20" s="174" t="s">
        <v>214</v>
      </c>
      <c r="BD20" s="178" t="s">
        <v>184</v>
      </c>
      <c r="BE20" s="178" t="s">
        <v>184</v>
      </c>
      <c r="BF20" s="178" t="s">
        <v>60</v>
      </c>
      <c r="BG20" s="179">
        <v>44855</v>
      </c>
      <c r="BH20" s="179">
        <v>46315</v>
      </c>
      <c r="BI20" s="179">
        <f t="shared" si="2"/>
        <v>44865</v>
      </c>
      <c r="BJ20" s="179">
        <f t="shared" si="3"/>
        <v>46326</v>
      </c>
      <c r="BK20" s="175" t="s">
        <v>2</v>
      </c>
      <c r="BL20" s="175" t="s">
        <v>217</v>
      </c>
      <c r="BM20" s="176"/>
      <c r="BN20" s="176" t="s">
        <v>13</v>
      </c>
      <c r="BO20" s="180"/>
      <c r="BP20" s="180"/>
      <c r="BQ20" s="181">
        <f>BS20-60</f>
        <v>44585</v>
      </c>
      <c r="BR20" s="181">
        <f t="shared" si="4"/>
        <v>44592</v>
      </c>
      <c r="BS20" s="181">
        <f t="shared" si="5"/>
        <v>44645</v>
      </c>
      <c r="BT20" s="181">
        <f t="shared" si="6"/>
        <v>44651</v>
      </c>
      <c r="BU20" s="181">
        <f t="shared" ref="BU20:BU38" si="15">BW20-210</f>
        <v>44645</v>
      </c>
      <c r="BV20" s="181">
        <f t="shared" si="8"/>
        <v>44651</v>
      </c>
      <c r="BW20" s="181">
        <f t="shared" si="9"/>
        <v>44855</v>
      </c>
      <c r="BX20" s="181">
        <f t="shared" si="10"/>
        <v>44865</v>
      </c>
      <c r="BY20" s="152">
        <f t="shared" si="11"/>
        <v>46045</v>
      </c>
      <c r="BZ20" s="152">
        <f t="shared" si="12"/>
        <v>46105</v>
      </c>
      <c r="CA20" s="152">
        <f t="shared" si="13"/>
        <v>46255</v>
      </c>
    </row>
    <row r="21" spans="1:79" ht="25.5" customHeight="1">
      <c r="A21" s="137" t="s">
        <v>75</v>
      </c>
      <c r="B21" s="137" t="s">
        <v>2</v>
      </c>
      <c r="C21" s="138" t="s">
        <v>218</v>
      </c>
      <c r="D21" s="139" t="str">
        <f t="shared" ca="1" si="14"/>
        <v>A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 t="shared" si="1"/>
        <v>47776</v>
      </c>
      <c r="BB21" s="177" t="s">
        <v>216</v>
      </c>
      <c r="BC21" s="174" t="s">
        <v>70</v>
      </c>
      <c r="BD21" s="178" t="s">
        <v>184</v>
      </c>
      <c r="BE21" s="178"/>
      <c r="BF21" s="178" t="s">
        <v>60</v>
      </c>
      <c r="BG21" s="179">
        <f>BH20+1</f>
        <v>46316</v>
      </c>
      <c r="BH21" s="179">
        <f>BG21+1460</f>
        <v>47776</v>
      </c>
      <c r="BI21" s="179">
        <f t="shared" si="2"/>
        <v>46326</v>
      </c>
      <c r="BJ21" s="179">
        <f t="shared" si="3"/>
        <v>47787</v>
      </c>
      <c r="BK21" s="175" t="s">
        <v>2</v>
      </c>
      <c r="BL21" s="175" t="s">
        <v>217</v>
      </c>
      <c r="BM21" s="176"/>
      <c r="BN21" s="176" t="s">
        <v>13</v>
      </c>
      <c r="BO21" s="180"/>
      <c r="BP21" s="180"/>
      <c r="BQ21" s="181">
        <f>BS21-120</f>
        <v>45986</v>
      </c>
      <c r="BR21" s="181">
        <f t="shared" si="4"/>
        <v>45991</v>
      </c>
      <c r="BS21" s="181">
        <f t="shared" si="5"/>
        <v>46106</v>
      </c>
      <c r="BT21" s="181">
        <f t="shared" si="6"/>
        <v>46112</v>
      </c>
      <c r="BU21" s="181">
        <f t="shared" si="15"/>
        <v>46106</v>
      </c>
      <c r="BV21" s="181">
        <f t="shared" si="8"/>
        <v>46112</v>
      </c>
      <c r="BW21" s="181">
        <f t="shared" si="9"/>
        <v>46316</v>
      </c>
      <c r="BX21" s="181">
        <f t="shared" si="10"/>
        <v>46326</v>
      </c>
      <c r="BY21" s="152">
        <f t="shared" si="11"/>
        <v>47506</v>
      </c>
      <c r="BZ21" s="152">
        <f t="shared" si="12"/>
        <v>47566</v>
      </c>
      <c r="CA21" s="152">
        <f t="shared" si="13"/>
        <v>47716</v>
      </c>
    </row>
    <row r="22" spans="1:79" ht="25.5" customHeight="1">
      <c r="A22" s="137" t="s">
        <v>219</v>
      </c>
      <c r="B22" s="137" t="s">
        <v>2</v>
      </c>
      <c r="C22" s="138" t="s">
        <v>220</v>
      </c>
      <c r="D22" s="139" t="str">
        <f t="shared" ca="1" si="14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1"/>
        <v>46852</v>
      </c>
      <c r="BB22" s="177" t="s">
        <v>221</v>
      </c>
      <c r="BC22" s="174" t="s">
        <v>219</v>
      </c>
      <c r="BD22" s="178" t="s">
        <v>184</v>
      </c>
      <c r="BE22" s="178" t="s">
        <v>184</v>
      </c>
      <c r="BF22" s="178" t="s">
        <v>60</v>
      </c>
      <c r="BG22" s="179">
        <v>45392</v>
      </c>
      <c r="BH22" s="179">
        <f>BG22+1460</f>
        <v>46852</v>
      </c>
      <c r="BI22" s="179">
        <f>IF(DAY(BG22)&lt;=15,DATE(YEAR(BG22),MONTH(BG22),1),EOMONTH(BG22,0))</f>
        <v>45383</v>
      </c>
      <c r="BJ22" s="179">
        <f t="shared" si="3"/>
        <v>46844</v>
      </c>
      <c r="BK22" s="175" t="s">
        <v>2</v>
      </c>
      <c r="BL22" s="175" t="s">
        <v>222</v>
      </c>
      <c r="BM22" s="176"/>
      <c r="BN22" s="176" t="s">
        <v>13</v>
      </c>
      <c r="BO22" s="180"/>
      <c r="BP22" s="180"/>
      <c r="BQ22" s="181">
        <f>BS22-60</f>
        <v>45122</v>
      </c>
      <c r="BR22" s="181">
        <f t="shared" si="4"/>
        <v>45108</v>
      </c>
      <c r="BS22" s="181">
        <f t="shared" si="5"/>
        <v>45182</v>
      </c>
      <c r="BT22" s="181">
        <f t="shared" si="6"/>
        <v>45170</v>
      </c>
      <c r="BU22" s="181">
        <f t="shared" si="15"/>
        <v>45182</v>
      </c>
      <c r="BV22" s="181">
        <f t="shared" si="8"/>
        <v>45170</v>
      </c>
      <c r="BW22" s="181">
        <f t="shared" si="9"/>
        <v>45392</v>
      </c>
      <c r="BX22" s="181">
        <f t="shared" si="10"/>
        <v>45383</v>
      </c>
      <c r="BY22" s="152">
        <f t="shared" si="11"/>
        <v>46582</v>
      </c>
      <c r="BZ22" s="152">
        <f t="shared" si="12"/>
        <v>46642</v>
      </c>
      <c r="CA22" s="152">
        <f t="shared" si="13"/>
        <v>46792</v>
      </c>
    </row>
    <row r="23" spans="1:79" ht="25.5" customHeight="1">
      <c r="A23" s="137" t="s">
        <v>223</v>
      </c>
      <c r="B23" s="137" t="s">
        <v>2</v>
      </c>
      <c r="C23" s="137" t="s">
        <v>224</v>
      </c>
      <c r="D23" s="139" t="str">
        <f ca="1">IF(BH23&lt;TODAY(),"Terminé",(IF(BG23&gt;=TODAY(),"A venir","En cours")))</f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>BH23</f>
        <v>46938</v>
      </c>
      <c r="BB23" s="174" t="s">
        <v>223</v>
      </c>
      <c r="BC23" s="174" t="s">
        <v>223</v>
      </c>
      <c r="BD23" s="178" t="s">
        <v>184</v>
      </c>
      <c r="BE23" s="178" t="s">
        <v>184</v>
      </c>
      <c r="BF23" s="178" t="s">
        <v>60</v>
      </c>
      <c r="BG23" s="179">
        <v>45474</v>
      </c>
      <c r="BH23" s="179">
        <v>46938</v>
      </c>
      <c r="BI23" s="179">
        <f>IF(DAY(BG23)&lt;=15,DATE(YEAR(BG23),MONTH(BG23),1),EOMONTH(BG23,0))</f>
        <v>45474</v>
      </c>
      <c r="BJ23" s="179">
        <f>IF(DAY(BH23)&lt;=15,DATE(YEAR(BH23),MONTH(BH23),1),EOMONTH(BH23,0))</f>
        <v>46935</v>
      </c>
      <c r="BK23" s="175"/>
      <c r="BL23" s="175"/>
      <c r="BM23" s="176"/>
      <c r="BN23" s="176"/>
      <c r="BO23" s="180"/>
      <c r="BP23" s="180"/>
      <c r="BQ23" s="181">
        <f>BS23-60</f>
        <v>45204</v>
      </c>
      <c r="BR23" s="181">
        <f>IF(DAY(BQ23)&lt;=15,DATE(YEAR(BQ23),MONTH(BQ23),1),EOMONTH(BQ23,0))</f>
        <v>45200</v>
      </c>
      <c r="BS23" s="181">
        <f>BU23</f>
        <v>45264</v>
      </c>
      <c r="BT23" s="181">
        <f>IF(DAY(BS23)&lt;=15,DATE(YEAR(BS23),MONTH(BS23),1),EOMONTH(BS23,0))</f>
        <v>45261</v>
      </c>
      <c r="BU23" s="181">
        <f>BW23-210</f>
        <v>45264</v>
      </c>
      <c r="BV23" s="181">
        <f>IF(DAY(BU23)&lt;=15,DATE(YEAR(BU23),MONTH(BU23),1),EOMONTH(BU23,0))</f>
        <v>45261</v>
      </c>
      <c r="BW23" s="181">
        <f>BG23</f>
        <v>45474</v>
      </c>
      <c r="BX23" s="181">
        <f>IF(DAY(BW23)&lt;=15,DATE(YEAR(BW23),MONTH(BW23),1),EOMONTH(BW23,0))</f>
        <v>45474</v>
      </c>
      <c r="BY23" s="152">
        <f>BH23-270</f>
        <v>46668</v>
      </c>
      <c r="BZ23" s="152">
        <f>BH23-210</f>
        <v>46728</v>
      </c>
      <c r="CA23" s="152">
        <f>BH23-60</f>
        <v>46878</v>
      </c>
    </row>
    <row r="24" spans="1:79" ht="25.5" customHeight="1">
      <c r="A24" s="137" t="s">
        <v>225</v>
      </c>
      <c r="B24" s="137" t="s">
        <v>226</v>
      </c>
      <c r="C24" s="138" t="s">
        <v>227</v>
      </c>
      <c r="D24" s="139" t="str">
        <f t="shared" ca="1" si="14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1"/>
        <v>45878</v>
      </c>
      <c r="BB24" s="177" t="s">
        <v>228</v>
      </c>
      <c r="BC24" s="174" t="s">
        <v>225</v>
      </c>
      <c r="BD24" s="178" t="s">
        <v>184</v>
      </c>
      <c r="BE24" s="178" t="s">
        <v>184</v>
      </c>
      <c r="BF24" s="178" t="s">
        <v>229</v>
      </c>
      <c r="BG24" s="179">
        <v>44418</v>
      </c>
      <c r="BH24" s="179">
        <v>45878</v>
      </c>
      <c r="BI24" s="179">
        <f t="shared" si="2"/>
        <v>44409</v>
      </c>
      <c r="BJ24" s="179">
        <f t="shared" si="3"/>
        <v>45870</v>
      </c>
      <c r="BK24" s="175" t="s">
        <v>0</v>
      </c>
      <c r="BL24" s="175" t="s">
        <v>230</v>
      </c>
      <c r="BM24" s="176"/>
      <c r="BN24" s="176" t="s">
        <v>10</v>
      </c>
      <c r="BO24" s="180"/>
      <c r="BP24" s="180"/>
      <c r="BQ24" s="181">
        <f>BS24-60</f>
        <v>44148</v>
      </c>
      <c r="BR24" s="181">
        <f t="shared" si="4"/>
        <v>44136</v>
      </c>
      <c r="BS24" s="181">
        <f t="shared" si="5"/>
        <v>44208</v>
      </c>
      <c r="BT24" s="181">
        <f t="shared" si="6"/>
        <v>44197</v>
      </c>
      <c r="BU24" s="181">
        <f t="shared" si="15"/>
        <v>44208</v>
      </c>
      <c r="BV24" s="181">
        <f t="shared" si="8"/>
        <v>44197</v>
      </c>
      <c r="BW24" s="181">
        <f t="shared" si="9"/>
        <v>44418</v>
      </c>
      <c r="BX24" s="181">
        <f t="shared" si="10"/>
        <v>44409</v>
      </c>
      <c r="BY24" s="152">
        <f t="shared" si="11"/>
        <v>45608</v>
      </c>
      <c r="BZ24" s="152">
        <f t="shared" si="12"/>
        <v>45668</v>
      </c>
      <c r="CA24" s="152">
        <f t="shared" si="13"/>
        <v>45818</v>
      </c>
    </row>
    <row r="25" spans="1:79" ht="25.5" customHeight="1">
      <c r="A25" s="137" t="s">
        <v>75</v>
      </c>
      <c r="B25" s="137" t="s">
        <v>226</v>
      </c>
      <c r="C25" s="138" t="s">
        <v>227</v>
      </c>
      <c r="D25" s="139" t="str">
        <f t="shared" ca="1" si="14"/>
        <v>A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 t="shared" si="1"/>
        <v>47339</v>
      </c>
      <c r="BB25" s="177" t="s">
        <v>228</v>
      </c>
      <c r="BC25" s="174" t="s">
        <v>70</v>
      </c>
      <c r="BD25" s="178" t="s">
        <v>184</v>
      </c>
      <c r="BE25" s="178"/>
      <c r="BF25" s="178" t="s">
        <v>229</v>
      </c>
      <c r="BG25" s="179">
        <f>BH24+1</f>
        <v>45879</v>
      </c>
      <c r="BH25" s="179">
        <f>BG25+1460</f>
        <v>47339</v>
      </c>
      <c r="BI25" s="179">
        <f t="shared" si="2"/>
        <v>45870</v>
      </c>
      <c r="BJ25" s="179">
        <f t="shared" si="3"/>
        <v>47331</v>
      </c>
      <c r="BK25" s="175" t="s">
        <v>0</v>
      </c>
      <c r="BL25" s="175" t="s">
        <v>230</v>
      </c>
      <c r="BM25" s="176"/>
      <c r="BN25" s="176" t="s">
        <v>10</v>
      </c>
      <c r="BO25" s="180"/>
      <c r="BP25" s="180"/>
      <c r="BQ25" s="181">
        <f>BS25-120</f>
        <v>45549</v>
      </c>
      <c r="BR25" s="181">
        <f t="shared" si="4"/>
        <v>45536</v>
      </c>
      <c r="BS25" s="181">
        <f t="shared" si="5"/>
        <v>45669</v>
      </c>
      <c r="BT25" s="181">
        <f t="shared" si="6"/>
        <v>45658</v>
      </c>
      <c r="BU25" s="181">
        <f t="shared" si="15"/>
        <v>45669</v>
      </c>
      <c r="BV25" s="181">
        <f t="shared" si="8"/>
        <v>45658</v>
      </c>
      <c r="BW25" s="181">
        <f t="shared" si="9"/>
        <v>45879</v>
      </c>
      <c r="BX25" s="181">
        <f t="shared" si="10"/>
        <v>45870</v>
      </c>
      <c r="BY25" s="152">
        <f t="shared" si="11"/>
        <v>47069</v>
      </c>
      <c r="BZ25" s="152">
        <f t="shared" si="12"/>
        <v>47129</v>
      </c>
      <c r="CA25" s="152">
        <f t="shared" si="13"/>
        <v>47279</v>
      </c>
    </row>
    <row r="26" spans="1:79" ht="25.5" customHeight="1">
      <c r="A26" s="137" t="s">
        <v>231</v>
      </c>
      <c r="B26" s="137" t="s">
        <v>226</v>
      </c>
      <c r="C26" s="138" t="s">
        <v>232</v>
      </c>
      <c r="D26" s="139" t="str">
        <f t="shared" ca="1" si="14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318">
        <f t="shared" si="1"/>
        <v>46724</v>
      </c>
      <c r="BB26" s="177" t="s">
        <v>233</v>
      </c>
      <c r="BC26" s="174" t="s">
        <v>231</v>
      </c>
      <c r="BD26" s="178" t="s">
        <v>184</v>
      </c>
      <c r="BE26" s="178" t="s">
        <v>184</v>
      </c>
      <c r="BF26" s="178" t="s">
        <v>60</v>
      </c>
      <c r="BG26" s="179">
        <v>45264</v>
      </c>
      <c r="BH26" s="179">
        <v>46724</v>
      </c>
      <c r="BI26" s="179">
        <f t="shared" si="2"/>
        <v>45261</v>
      </c>
      <c r="BJ26" s="179">
        <f t="shared" si="3"/>
        <v>46722</v>
      </c>
      <c r="BK26" s="175" t="s">
        <v>0</v>
      </c>
      <c r="BL26" s="175" t="s">
        <v>234</v>
      </c>
      <c r="BM26" s="176"/>
      <c r="BN26" s="176" t="s">
        <v>10</v>
      </c>
      <c r="BO26" s="180"/>
      <c r="BP26" s="180"/>
      <c r="BQ26" s="181">
        <f>BS26-60</f>
        <v>44994</v>
      </c>
      <c r="BR26" s="181">
        <f t="shared" si="4"/>
        <v>44986</v>
      </c>
      <c r="BS26" s="181">
        <f t="shared" si="5"/>
        <v>45054</v>
      </c>
      <c r="BT26" s="181">
        <f t="shared" si="6"/>
        <v>45047</v>
      </c>
      <c r="BU26" s="181">
        <f t="shared" si="15"/>
        <v>45054</v>
      </c>
      <c r="BV26" s="181">
        <f t="shared" si="8"/>
        <v>45047</v>
      </c>
      <c r="BW26" s="181">
        <f t="shared" si="9"/>
        <v>45264</v>
      </c>
      <c r="BX26" s="181">
        <f t="shared" si="10"/>
        <v>45261</v>
      </c>
      <c r="BY26" s="152">
        <f t="shared" si="11"/>
        <v>46454</v>
      </c>
      <c r="BZ26" s="152">
        <f t="shared" si="12"/>
        <v>46514</v>
      </c>
      <c r="CA26" s="152">
        <f t="shared" si="13"/>
        <v>46664</v>
      </c>
    </row>
    <row r="27" spans="1:79" ht="25.5" customHeight="1">
      <c r="A27" s="137" t="s">
        <v>235</v>
      </c>
      <c r="B27" s="137" t="s">
        <v>226</v>
      </c>
      <c r="C27" s="138" t="s">
        <v>236</v>
      </c>
      <c r="D27" s="139" t="str">
        <f t="shared" ca="1" si="14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318">
        <f t="shared" si="1"/>
        <v>46752</v>
      </c>
      <c r="BB27" s="177" t="s">
        <v>237</v>
      </c>
      <c r="BC27" s="174" t="s">
        <v>235</v>
      </c>
      <c r="BD27" s="178" t="s">
        <v>184</v>
      </c>
      <c r="BE27" s="178"/>
      <c r="BF27" s="178"/>
      <c r="BG27" s="179">
        <v>45292</v>
      </c>
      <c r="BH27" s="179">
        <v>46752</v>
      </c>
      <c r="BI27" s="179">
        <f t="shared" si="2"/>
        <v>45292</v>
      </c>
      <c r="BJ27" s="179">
        <f t="shared" si="3"/>
        <v>46752</v>
      </c>
      <c r="BK27" s="175" t="s">
        <v>0</v>
      </c>
      <c r="BL27" s="175" t="s">
        <v>236</v>
      </c>
      <c r="BM27" s="176"/>
      <c r="BN27" s="176"/>
      <c r="BO27" s="180"/>
      <c r="BP27" s="180"/>
      <c r="BQ27" s="181">
        <f>BS27-60</f>
        <v>45022</v>
      </c>
      <c r="BR27" s="181">
        <f t="shared" si="4"/>
        <v>45017</v>
      </c>
      <c r="BS27" s="181">
        <f t="shared" si="5"/>
        <v>45082</v>
      </c>
      <c r="BT27" s="181">
        <f t="shared" si="6"/>
        <v>45078</v>
      </c>
      <c r="BU27" s="181">
        <f t="shared" si="15"/>
        <v>45082</v>
      </c>
      <c r="BV27" s="181">
        <f t="shared" si="8"/>
        <v>45078</v>
      </c>
      <c r="BW27" s="181">
        <f t="shared" si="9"/>
        <v>45292</v>
      </c>
      <c r="BX27" s="181">
        <f t="shared" si="10"/>
        <v>45292</v>
      </c>
      <c r="BY27" s="152">
        <f t="shared" si="11"/>
        <v>46482</v>
      </c>
      <c r="BZ27" s="152">
        <f t="shared" si="12"/>
        <v>46542</v>
      </c>
      <c r="CA27" s="152">
        <f t="shared" si="13"/>
        <v>46692</v>
      </c>
    </row>
    <row r="28" spans="1:79" ht="25.5" customHeight="1">
      <c r="A28" s="137" t="s">
        <v>238</v>
      </c>
      <c r="B28" s="137" t="s">
        <v>226</v>
      </c>
      <c r="C28" s="138" t="s">
        <v>239</v>
      </c>
      <c r="D28" s="139" t="str">
        <f t="shared" ca="1" si="14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318">
        <f t="shared" si="1"/>
        <v>45697</v>
      </c>
      <c r="BB28" s="177" t="s">
        <v>238</v>
      </c>
      <c r="BC28" s="174" t="s">
        <v>238</v>
      </c>
      <c r="BD28" s="178" t="s">
        <v>184</v>
      </c>
      <c r="BE28" s="178" t="s">
        <v>184</v>
      </c>
      <c r="BF28" s="178" t="s">
        <v>60</v>
      </c>
      <c r="BG28" s="179">
        <v>44237</v>
      </c>
      <c r="BH28" s="179">
        <v>45697</v>
      </c>
      <c r="BI28" s="179">
        <f t="shared" si="2"/>
        <v>44228</v>
      </c>
      <c r="BJ28" s="179">
        <f t="shared" si="3"/>
        <v>45689</v>
      </c>
      <c r="BK28" s="175" t="s">
        <v>0</v>
      </c>
      <c r="BL28" s="175" t="s">
        <v>240</v>
      </c>
      <c r="BM28" s="176"/>
      <c r="BN28" s="176" t="s">
        <v>10</v>
      </c>
      <c r="BO28" s="180"/>
      <c r="BP28" s="180"/>
      <c r="BQ28" s="181">
        <f>BS28-60</f>
        <v>43967</v>
      </c>
      <c r="BR28" s="181">
        <f t="shared" si="4"/>
        <v>43982</v>
      </c>
      <c r="BS28" s="181">
        <f t="shared" si="5"/>
        <v>44027</v>
      </c>
      <c r="BT28" s="181">
        <f t="shared" si="6"/>
        <v>44013</v>
      </c>
      <c r="BU28" s="181">
        <f t="shared" si="15"/>
        <v>44027</v>
      </c>
      <c r="BV28" s="181">
        <f t="shared" si="8"/>
        <v>44013</v>
      </c>
      <c r="BW28" s="181">
        <f t="shared" si="9"/>
        <v>44237</v>
      </c>
      <c r="BX28" s="181">
        <f t="shared" si="10"/>
        <v>44228</v>
      </c>
      <c r="BY28" s="152">
        <f t="shared" si="11"/>
        <v>45427</v>
      </c>
      <c r="BZ28" s="152">
        <f t="shared" si="12"/>
        <v>45487</v>
      </c>
      <c r="CA28" s="152">
        <f t="shared" si="13"/>
        <v>45637</v>
      </c>
    </row>
    <row r="29" spans="1:79" ht="25.5" customHeight="1">
      <c r="A29" s="137" t="s">
        <v>75</v>
      </c>
      <c r="B29" s="137" t="s">
        <v>226</v>
      </c>
      <c r="C29" s="138" t="s">
        <v>239</v>
      </c>
      <c r="D29" s="139" t="str">
        <f t="shared" ca="1" si="14"/>
        <v>A venir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318">
        <f t="shared" si="1"/>
        <v>47158</v>
      </c>
      <c r="BB29" s="177" t="s">
        <v>238</v>
      </c>
      <c r="BC29" s="174" t="s">
        <v>70</v>
      </c>
      <c r="BD29" s="178" t="s">
        <v>184</v>
      </c>
      <c r="BE29" s="178"/>
      <c r="BF29" s="178" t="s">
        <v>60</v>
      </c>
      <c r="BG29" s="179">
        <v>45698</v>
      </c>
      <c r="BH29" s="179">
        <v>47158</v>
      </c>
      <c r="BI29" s="179">
        <f t="shared" si="2"/>
        <v>45689</v>
      </c>
      <c r="BJ29" s="179">
        <f t="shared" si="3"/>
        <v>47150</v>
      </c>
      <c r="BK29" s="175" t="s">
        <v>0</v>
      </c>
      <c r="BL29" s="175" t="s">
        <v>241</v>
      </c>
      <c r="BM29" s="176"/>
      <c r="BN29" s="176" t="s">
        <v>10</v>
      </c>
      <c r="BO29" s="180"/>
      <c r="BP29" s="180"/>
      <c r="BQ29" s="181">
        <f>BS29-122</f>
        <v>45366</v>
      </c>
      <c r="BR29" s="181">
        <f t="shared" si="4"/>
        <v>45352</v>
      </c>
      <c r="BS29" s="181">
        <f t="shared" si="5"/>
        <v>45488</v>
      </c>
      <c r="BT29" s="181">
        <f t="shared" si="6"/>
        <v>45474</v>
      </c>
      <c r="BU29" s="181">
        <f t="shared" si="15"/>
        <v>45488</v>
      </c>
      <c r="BV29" s="181">
        <f t="shared" si="8"/>
        <v>45474</v>
      </c>
      <c r="BW29" s="181">
        <f t="shared" si="9"/>
        <v>45698</v>
      </c>
      <c r="BX29" s="181">
        <f t="shared" si="10"/>
        <v>45689</v>
      </c>
      <c r="BY29" s="152">
        <f t="shared" si="11"/>
        <v>46888</v>
      </c>
      <c r="BZ29" s="152">
        <f t="shared" si="12"/>
        <v>46948</v>
      </c>
      <c r="CA29" s="152">
        <f t="shared" si="13"/>
        <v>47098</v>
      </c>
    </row>
    <row r="30" spans="1:79" ht="28.5" customHeight="1">
      <c r="A30" s="137" t="s">
        <v>242</v>
      </c>
      <c r="B30" s="137" t="s">
        <v>226</v>
      </c>
      <c r="C30" s="138" t="s">
        <v>243</v>
      </c>
      <c r="D30" s="139" t="str">
        <f t="shared" ca="1" si="14"/>
        <v>En cours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318">
        <f t="shared" si="1"/>
        <v>46047</v>
      </c>
      <c r="BB30" s="177" t="s">
        <v>242</v>
      </c>
      <c r="BC30" s="174" t="s">
        <v>242</v>
      </c>
      <c r="BD30" s="178" t="s">
        <v>184</v>
      </c>
      <c r="BE30" s="178" t="s">
        <v>184</v>
      </c>
      <c r="BF30" s="178" t="s">
        <v>60</v>
      </c>
      <c r="BG30" s="179">
        <v>44587</v>
      </c>
      <c r="BH30" s="179">
        <v>46047</v>
      </c>
      <c r="BI30" s="179">
        <f t="shared" si="2"/>
        <v>44592</v>
      </c>
      <c r="BJ30" s="179">
        <f t="shared" si="3"/>
        <v>46053</v>
      </c>
      <c r="BK30" s="175" t="s">
        <v>0</v>
      </c>
      <c r="BL30" s="175" t="s">
        <v>244</v>
      </c>
      <c r="BM30" s="176"/>
      <c r="BN30" s="176" t="s">
        <v>10</v>
      </c>
      <c r="BO30" s="180"/>
      <c r="BP30" s="180"/>
      <c r="BQ30" s="181">
        <f>BS30-60</f>
        <v>44317</v>
      </c>
      <c r="BR30" s="181">
        <f t="shared" si="4"/>
        <v>44317</v>
      </c>
      <c r="BS30" s="181">
        <f t="shared" si="5"/>
        <v>44377</v>
      </c>
      <c r="BT30" s="181">
        <f t="shared" si="6"/>
        <v>44377</v>
      </c>
      <c r="BU30" s="181">
        <f t="shared" si="15"/>
        <v>44377</v>
      </c>
      <c r="BV30" s="181">
        <f t="shared" si="8"/>
        <v>44377</v>
      </c>
      <c r="BW30" s="181">
        <f t="shared" si="9"/>
        <v>44587</v>
      </c>
      <c r="BX30" s="181">
        <f t="shared" si="10"/>
        <v>44592</v>
      </c>
      <c r="BY30" s="152">
        <f t="shared" si="11"/>
        <v>45777</v>
      </c>
      <c r="BZ30" s="152">
        <f t="shared" si="12"/>
        <v>45837</v>
      </c>
      <c r="CA30" s="152">
        <f t="shared" si="13"/>
        <v>45987</v>
      </c>
    </row>
    <row r="31" spans="1:79" ht="28.5" customHeight="1">
      <c r="A31" s="137" t="s">
        <v>245</v>
      </c>
      <c r="B31" s="137" t="s">
        <v>226</v>
      </c>
      <c r="C31" s="138" t="s">
        <v>243</v>
      </c>
      <c r="D31" s="139" t="str">
        <f t="shared" ca="1" si="14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318">
        <f t="shared" si="1"/>
        <v>46138</v>
      </c>
      <c r="BB31" s="183" t="s">
        <v>242</v>
      </c>
      <c r="BC31" s="174" t="s">
        <v>245</v>
      </c>
      <c r="BD31" s="178" t="s">
        <v>184</v>
      </c>
      <c r="BE31" s="178" t="s">
        <v>184</v>
      </c>
      <c r="BF31" s="178"/>
      <c r="BG31" s="179">
        <v>44678</v>
      </c>
      <c r="BH31" s="179">
        <f>BG31+1460</f>
        <v>46138</v>
      </c>
      <c r="BI31" s="179">
        <f t="shared" si="2"/>
        <v>44681</v>
      </c>
      <c r="BJ31" s="179">
        <f t="shared" si="3"/>
        <v>46142</v>
      </c>
      <c r="BK31" s="175" t="s">
        <v>0</v>
      </c>
      <c r="BL31" s="175" t="s">
        <v>244</v>
      </c>
      <c r="BM31" s="176"/>
      <c r="BN31" s="176"/>
      <c r="BO31" s="180"/>
      <c r="BP31" s="180"/>
      <c r="BQ31" s="181">
        <f>BS31-60</f>
        <v>44408</v>
      </c>
      <c r="BR31" s="181">
        <f t="shared" si="4"/>
        <v>44408</v>
      </c>
      <c r="BS31" s="181">
        <f t="shared" si="5"/>
        <v>44468</v>
      </c>
      <c r="BT31" s="181">
        <f t="shared" si="6"/>
        <v>44469</v>
      </c>
      <c r="BU31" s="181">
        <f t="shared" si="15"/>
        <v>44468</v>
      </c>
      <c r="BV31" s="181">
        <f t="shared" si="8"/>
        <v>44469</v>
      </c>
      <c r="BW31" s="181">
        <f t="shared" si="9"/>
        <v>44678</v>
      </c>
      <c r="BX31" s="181">
        <f t="shared" si="10"/>
        <v>44681</v>
      </c>
      <c r="BY31" s="152">
        <f t="shared" si="11"/>
        <v>45868</v>
      </c>
      <c r="BZ31" s="152">
        <f t="shared" si="12"/>
        <v>45928</v>
      </c>
      <c r="CA31" s="152">
        <f t="shared" si="13"/>
        <v>46078</v>
      </c>
    </row>
    <row r="32" spans="1:79" ht="28.5" customHeight="1">
      <c r="A32" s="137" t="s">
        <v>75</v>
      </c>
      <c r="B32" s="137" t="s">
        <v>226</v>
      </c>
      <c r="C32" s="138" t="s">
        <v>243</v>
      </c>
      <c r="D32" s="139" t="str">
        <f t="shared" ca="1" si="14"/>
        <v>A venir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318">
        <f t="shared" si="1"/>
        <v>47599</v>
      </c>
      <c r="BB32" s="177" t="s">
        <v>242</v>
      </c>
      <c r="BC32" s="174" t="s">
        <v>70</v>
      </c>
      <c r="BD32" s="178" t="s">
        <v>184</v>
      </c>
      <c r="BE32" s="178"/>
      <c r="BF32" s="178" t="s">
        <v>60</v>
      </c>
      <c r="BG32" s="179">
        <f>BH31+1</f>
        <v>46139</v>
      </c>
      <c r="BH32" s="179">
        <f>BG32+1460</f>
        <v>47599</v>
      </c>
      <c r="BI32" s="179">
        <f t="shared" si="2"/>
        <v>46142</v>
      </c>
      <c r="BJ32" s="179">
        <f t="shared" si="3"/>
        <v>47603</v>
      </c>
      <c r="BK32" s="175" t="s">
        <v>0</v>
      </c>
      <c r="BL32" s="175" t="s">
        <v>244</v>
      </c>
      <c r="BM32" s="176"/>
      <c r="BN32" s="176" t="s">
        <v>10</v>
      </c>
      <c r="BO32" s="180"/>
      <c r="BP32" s="180"/>
      <c r="BQ32" s="181">
        <f>BS32-120</f>
        <v>45809</v>
      </c>
      <c r="BR32" s="181">
        <f t="shared" si="4"/>
        <v>45809</v>
      </c>
      <c r="BS32" s="181">
        <f t="shared" si="5"/>
        <v>45929</v>
      </c>
      <c r="BT32" s="181">
        <f t="shared" si="6"/>
        <v>45930</v>
      </c>
      <c r="BU32" s="181">
        <f t="shared" si="15"/>
        <v>45929</v>
      </c>
      <c r="BV32" s="181">
        <f t="shared" si="8"/>
        <v>45930</v>
      </c>
      <c r="BW32" s="181">
        <f t="shared" si="9"/>
        <v>46139</v>
      </c>
      <c r="BX32" s="181">
        <f t="shared" si="10"/>
        <v>46142</v>
      </c>
      <c r="BY32" s="152">
        <f t="shared" si="11"/>
        <v>47329</v>
      </c>
      <c r="BZ32" s="152">
        <f t="shared" si="12"/>
        <v>47389</v>
      </c>
      <c r="CA32" s="152">
        <f t="shared" si="13"/>
        <v>47539</v>
      </c>
    </row>
    <row r="33" spans="1:79" ht="28.5" customHeight="1">
      <c r="A33" s="137" t="s">
        <v>246</v>
      </c>
      <c r="B33" s="137" t="s">
        <v>226</v>
      </c>
      <c r="C33" s="138" t="s">
        <v>247</v>
      </c>
      <c r="D33" s="139" t="str">
        <f t="shared" ca="1" si="14"/>
        <v>En cours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318">
        <f t="shared" si="1"/>
        <v>46387</v>
      </c>
      <c r="BB33" s="177" t="s">
        <v>246</v>
      </c>
      <c r="BC33" s="174" t="s">
        <v>246</v>
      </c>
      <c r="BD33" s="178" t="s">
        <v>184</v>
      </c>
      <c r="BE33" s="178" t="s">
        <v>184</v>
      </c>
      <c r="BF33" s="178" t="s">
        <v>60</v>
      </c>
      <c r="BG33" s="179">
        <v>44927</v>
      </c>
      <c r="BH33" s="179">
        <v>46387</v>
      </c>
      <c r="BI33" s="179">
        <f t="shared" si="2"/>
        <v>44927</v>
      </c>
      <c r="BJ33" s="179">
        <f t="shared" si="3"/>
        <v>46387</v>
      </c>
      <c r="BK33" s="175" t="s">
        <v>0</v>
      </c>
      <c r="BL33" s="180" t="s">
        <v>248</v>
      </c>
      <c r="BM33" s="176"/>
      <c r="BN33" s="176" t="s">
        <v>10</v>
      </c>
      <c r="BO33" s="180"/>
      <c r="BP33" s="180"/>
      <c r="BQ33" s="181">
        <f t="shared" ref="BQ33:BQ38" si="16">BS33-60</f>
        <v>44657</v>
      </c>
      <c r="BR33" s="181">
        <f t="shared" si="4"/>
        <v>44652</v>
      </c>
      <c r="BS33" s="181">
        <f t="shared" si="5"/>
        <v>44717</v>
      </c>
      <c r="BT33" s="181">
        <f t="shared" si="6"/>
        <v>44713</v>
      </c>
      <c r="BU33" s="181">
        <f t="shared" si="15"/>
        <v>44717</v>
      </c>
      <c r="BV33" s="181">
        <f t="shared" si="8"/>
        <v>44713</v>
      </c>
      <c r="BW33" s="181">
        <f t="shared" si="9"/>
        <v>44927</v>
      </c>
      <c r="BX33" s="181">
        <f t="shared" si="10"/>
        <v>44927</v>
      </c>
      <c r="BY33" s="152">
        <f t="shared" si="11"/>
        <v>46117</v>
      </c>
      <c r="BZ33" s="152">
        <f t="shared" si="12"/>
        <v>46177</v>
      </c>
      <c r="CA33" s="152">
        <f t="shared" si="13"/>
        <v>46327</v>
      </c>
    </row>
    <row r="34" spans="1:79" ht="28.5" customHeight="1">
      <c r="A34" s="137" t="s">
        <v>249</v>
      </c>
      <c r="B34" s="137" t="s">
        <v>226</v>
      </c>
      <c r="C34" s="138" t="s">
        <v>250</v>
      </c>
      <c r="D34" s="139" t="str">
        <f t="shared" ca="1" si="14"/>
        <v>En cours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318">
        <f t="shared" si="1"/>
        <v>46387</v>
      </c>
      <c r="BB34" s="177" t="s">
        <v>249</v>
      </c>
      <c r="BC34" s="174" t="s">
        <v>249</v>
      </c>
      <c r="BD34" s="178" t="s">
        <v>184</v>
      </c>
      <c r="BE34" s="178" t="s">
        <v>184</v>
      </c>
      <c r="BF34" s="178" t="s">
        <v>60</v>
      </c>
      <c r="BG34" s="179">
        <v>44927</v>
      </c>
      <c r="BH34" s="179">
        <v>46387</v>
      </c>
      <c r="BI34" s="179">
        <f t="shared" si="2"/>
        <v>44927</v>
      </c>
      <c r="BJ34" s="179">
        <f t="shared" si="3"/>
        <v>46387</v>
      </c>
      <c r="BK34" s="175" t="s">
        <v>0</v>
      </c>
      <c r="BL34" s="175" t="s">
        <v>251</v>
      </c>
      <c r="BM34" s="176"/>
      <c r="BN34" s="176" t="s">
        <v>10</v>
      </c>
      <c r="BO34" s="180"/>
      <c r="BP34" s="180"/>
      <c r="BQ34" s="181">
        <f t="shared" si="16"/>
        <v>44657</v>
      </c>
      <c r="BR34" s="181">
        <f t="shared" si="4"/>
        <v>44652</v>
      </c>
      <c r="BS34" s="181">
        <f t="shared" si="5"/>
        <v>44717</v>
      </c>
      <c r="BT34" s="181">
        <f t="shared" si="6"/>
        <v>44713</v>
      </c>
      <c r="BU34" s="181">
        <f t="shared" si="15"/>
        <v>44717</v>
      </c>
      <c r="BV34" s="181">
        <f t="shared" si="8"/>
        <v>44713</v>
      </c>
      <c r="BW34" s="181">
        <f t="shared" si="9"/>
        <v>44927</v>
      </c>
      <c r="BX34" s="181">
        <f t="shared" si="10"/>
        <v>44927</v>
      </c>
      <c r="BY34" s="152">
        <f t="shared" si="11"/>
        <v>46117</v>
      </c>
      <c r="BZ34" s="152">
        <f t="shared" si="12"/>
        <v>46177</v>
      </c>
      <c r="CA34" s="152">
        <f t="shared" si="13"/>
        <v>46327</v>
      </c>
    </row>
    <row r="35" spans="1:79" ht="28.5" customHeight="1">
      <c r="A35" s="137" t="s">
        <v>252</v>
      </c>
      <c r="B35" s="137" t="s">
        <v>226</v>
      </c>
      <c r="C35" s="138" t="s">
        <v>253</v>
      </c>
      <c r="D35" s="139" t="str">
        <f t="shared" ca="1" si="14"/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318">
        <f t="shared" si="1"/>
        <v>46341</v>
      </c>
      <c r="BB35" s="177" t="s">
        <v>252</v>
      </c>
      <c r="BC35" s="174" t="s">
        <v>252</v>
      </c>
      <c r="BD35" s="178" t="s">
        <v>184</v>
      </c>
      <c r="BE35" s="178" t="s">
        <v>184</v>
      </c>
      <c r="BF35" s="178" t="s">
        <v>60</v>
      </c>
      <c r="BG35" s="179">
        <v>44881</v>
      </c>
      <c r="BH35" s="179">
        <v>46341</v>
      </c>
      <c r="BI35" s="179">
        <f t="shared" si="2"/>
        <v>44895</v>
      </c>
      <c r="BJ35" s="179">
        <f t="shared" si="3"/>
        <v>46327</v>
      </c>
      <c r="BK35" s="175" t="s">
        <v>0</v>
      </c>
      <c r="BL35" s="175" t="s">
        <v>254</v>
      </c>
      <c r="BM35" s="176"/>
      <c r="BN35" s="176" t="s">
        <v>10</v>
      </c>
      <c r="BO35" s="180"/>
      <c r="BP35" s="180"/>
      <c r="BQ35" s="181">
        <f t="shared" si="16"/>
        <v>44611</v>
      </c>
      <c r="BR35" s="181">
        <f t="shared" si="4"/>
        <v>44620</v>
      </c>
      <c r="BS35" s="181">
        <f t="shared" si="5"/>
        <v>44671</v>
      </c>
      <c r="BT35" s="181">
        <f t="shared" si="6"/>
        <v>44681</v>
      </c>
      <c r="BU35" s="181">
        <f t="shared" si="15"/>
        <v>44671</v>
      </c>
      <c r="BV35" s="181">
        <f t="shared" si="8"/>
        <v>44681</v>
      </c>
      <c r="BW35" s="181">
        <f t="shared" si="9"/>
        <v>44881</v>
      </c>
      <c r="BX35" s="181">
        <f t="shared" si="10"/>
        <v>44895</v>
      </c>
      <c r="BY35" s="152">
        <f t="shared" si="11"/>
        <v>46071</v>
      </c>
      <c r="BZ35" s="152">
        <f t="shared" si="12"/>
        <v>46131</v>
      </c>
      <c r="CA35" s="152">
        <f t="shared" si="13"/>
        <v>46281</v>
      </c>
    </row>
    <row r="36" spans="1:79" ht="28.5" customHeight="1">
      <c r="A36" s="137" t="s">
        <v>255</v>
      </c>
      <c r="B36" s="137" t="s">
        <v>226</v>
      </c>
      <c r="C36" s="138" t="s">
        <v>256</v>
      </c>
      <c r="D36" s="139" t="str">
        <f t="shared" ca="1" si="14"/>
        <v>En cours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318">
        <f t="shared" si="1"/>
        <v>46934</v>
      </c>
      <c r="BB36" s="177" t="s">
        <v>255</v>
      </c>
      <c r="BC36" s="174" t="s">
        <v>255</v>
      </c>
      <c r="BD36" s="178" t="s">
        <v>184</v>
      </c>
      <c r="BE36" s="178"/>
      <c r="BF36" s="178" t="s">
        <v>257</v>
      </c>
      <c r="BG36" s="179">
        <v>45474</v>
      </c>
      <c r="BH36" s="179">
        <v>46934</v>
      </c>
      <c r="BI36" s="179">
        <f t="shared" si="2"/>
        <v>45474</v>
      </c>
      <c r="BJ36" s="179">
        <f t="shared" si="3"/>
        <v>46934</v>
      </c>
      <c r="BK36" s="175"/>
      <c r="BL36" s="175" t="s">
        <v>258</v>
      </c>
      <c r="BM36" s="176"/>
      <c r="BN36" s="176"/>
      <c r="BO36" s="180"/>
      <c r="BP36" s="180" t="s">
        <v>11</v>
      </c>
      <c r="BQ36" s="181">
        <f t="shared" si="16"/>
        <v>45204</v>
      </c>
      <c r="BR36" s="181">
        <f t="shared" si="4"/>
        <v>45200</v>
      </c>
      <c r="BS36" s="181">
        <f t="shared" si="5"/>
        <v>45264</v>
      </c>
      <c r="BT36" s="181">
        <f t="shared" si="6"/>
        <v>45261</v>
      </c>
      <c r="BU36" s="181">
        <f t="shared" si="15"/>
        <v>45264</v>
      </c>
      <c r="BV36" s="181">
        <f t="shared" si="8"/>
        <v>45261</v>
      </c>
      <c r="BW36" s="181">
        <f t="shared" si="9"/>
        <v>45474</v>
      </c>
      <c r="BX36" s="181">
        <f t="shared" si="10"/>
        <v>45474</v>
      </c>
      <c r="BY36" s="152">
        <f t="shared" si="11"/>
        <v>46664</v>
      </c>
      <c r="BZ36" s="152">
        <f t="shared" si="12"/>
        <v>46724</v>
      </c>
      <c r="CA36" s="152">
        <f t="shared" si="13"/>
        <v>46874</v>
      </c>
    </row>
    <row r="37" spans="1:79" ht="28.5" customHeight="1">
      <c r="A37" s="137" t="s">
        <v>259</v>
      </c>
      <c r="B37" s="137" t="s">
        <v>260</v>
      </c>
      <c r="C37" s="138" t="s">
        <v>261</v>
      </c>
      <c r="D37" s="139" t="str">
        <f t="shared" ca="1" si="14"/>
        <v>En cours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318">
        <f t="shared" si="1"/>
        <v>46483</v>
      </c>
      <c r="BB37" s="177" t="s">
        <v>262</v>
      </c>
      <c r="BC37" s="174" t="s">
        <v>259</v>
      </c>
      <c r="BD37" s="178" t="s">
        <v>184</v>
      </c>
      <c r="BE37" s="178" t="s">
        <v>184</v>
      </c>
      <c r="BF37" s="178" t="s">
        <v>60</v>
      </c>
      <c r="BG37" s="179">
        <v>45023</v>
      </c>
      <c r="BH37" s="179">
        <v>46483</v>
      </c>
      <c r="BI37" s="179">
        <f t="shared" si="2"/>
        <v>45017</v>
      </c>
      <c r="BJ37" s="179">
        <f t="shared" si="3"/>
        <v>46478</v>
      </c>
      <c r="BK37" s="175" t="s">
        <v>0</v>
      </c>
      <c r="BL37" s="175" t="s">
        <v>263</v>
      </c>
      <c r="BM37" s="176"/>
      <c r="BN37" s="176" t="s">
        <v>10</v>
      </c>
      <c r="BO37" s="180"/>
      <c r="BP37" s="180"/>
      <c r="BQ37" s="181">
        <f t="shared" si="16"/>
        <v>44753</v>
      </c>
      <c r="BR37" s="181">
        <f t="shared" si="4"/>
        <v>44743</v>
      </c>
      <c r="BS37" s="181">
        <f t="shared" si="5"/>
        <v>44813</v>
      </c>
      <c r="BT37" s="181">
        <f t="shared" si="6"/>
        <v>44805</v>
      </c>
      <c r="BU37" s="181">
        <f t="shared" si="15"/>
        <v>44813</v>
      </c>
      <c r="BV37" s="181">
        <f t="shared" si="8"/>
        <v>44805</v>
      </c>
      <c r="BW37" s="181">
        <f t="shared" si="9"/>
        <v>45023</v>
      </c>
      <c r="BX37" s="181">
        <f t="shared" si="10"/>
        <v>45017</v>
      </c>
      <c r="BY37" s="152">
        <f t="shared" si="11"/>
        <v>46213</v>
      </c>
      <c r="BZ37" s="152">
        <f t="shared" si="12"/>
        <v>46273</v>
      </c>
      <c r="CA37" s="152">
        <f t="shared" si="13"/>
        <v>46423</v>
      </c>
    </row>
    <row r="38" spans="1:79" ht="25.5" hidden="1" customHeight="1">
      <c r="A38" s="137" t="s">
        <v>75</v>
      </c>
      <c r="B38" s="137"/>
      <c r="C38" s="381" t="s">
        <v>264</v>
      </c>
      <c r="D38" s="139" t="str">
        <f t="shared" ca="1" si="14"/>
        <v>A venir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318">
        <f t="shared" si="1"/>
        <v>47117</v>
      </c>
      <c r="BB38" s="174" t="s">
        <v>265</v>
      </c>
      <c r="BC38" s="384" t="s">
        <v>265</v>
      </c>
      <c r="BD38" s="178" t="s">
        <v>184</v>
      </c>
      <c r="BE38" s="178" t="s">
        <v>184</v>
      </c>
      <c r="BF38" s="178" t="s">
        <v>60</v>
      </c>
      <c r="BG38" s="179">
        <v>45657</v>
      </c>
      <c r="BH38" s="179">
        <v>47117</v>
      </c>
      <c r="BI38" s="179">
        <f t="shared" si="2"/>
        <v>45657</v>
      </c>
      <c r="BJ38" s="179">
        <f t="shared" si="3"/>
        <v>47118</v>
      </c>
      <c r="BK38" s="175"/>
      <c r="BL38" s="175" t="s">
        <v>264</v>
      </c>
      <c r="BM38" s="176"/>
      <c r="BN38" s="176"/>
      <c r="BO38" s="180"/>
      <c r="BP38" s="180"/>
      <c r="BQ38" s="181">
        <f t="shared" si="16"/>
        <v>45387</v>
      </c>
      <c r="BR38" s="181">
        <f t="shared" si="4"/>
        <v>45383</v>
      </c>
      <c r="BS38" s="181">
        <f t="shared" si="5"/>
        <v>45447</v>
      </c>
      <c r="BT38" s="181">
        <f t="shared" si="6"/>
        <v>45444</v>
      </c>
      <c r="BU38" s="181">
        <f t="shared" si="15"/>
        <v>45447</v>
      </c>
      <c r="BV38" s="181">
        <f t="shared" si="8"/>
        <v>45444</v>
      </c>
      <c r="BW38" s="181">
        <f t="shared" si="9"/>
        <v>45657</v>
      </c>
      <c r="BX38" s="181">
        <f t="shared" si="10"/>
        <v>45657</v>
      </c>
      <c r="BY38" s="152">
        <f t="shared" si="11"/>
        <v>46847</v>
      </c>
      <c r="BZ38" s="152">
        <f t="shared" si="12"/>
        <v>46907</v>
      </c>
      <c r="CA38" s="152">
        <f t="shared" si="13"/>
        <v>47057</v>
      </c>
    </row>
    <row r="39" spans="1:79" ht="25.5" hidden="1" customHeight="1">
      <c r="A39" s="137" t="s">
        <v>75</v>
      </c>
      <c r="B39" s="137"/>
      <c r="C39" s="381" t="s">
        <v>266</v>
      </c>
      <c r="D39" s="139" t="str">
        <f ca="1">IF(BH39&lt;TODAY(),"Terminé",(IF(BG39&gt;=TODAY(),"A venir","En cours")))</f>
        <v>A venir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318">
        <f>BH39</f>
        <v>47149</v>
      </c>
      <c r="BB39" s="174"/>
      <c r="BC39" s="384" t="s">
        <v>267</v>
      </c>
      <c r="BD39" s="178"/>
      <c r="BE39" s="178"/>
      <c r="BF39" s="178"/>
      <c r="BG39" s="179">
        <v>45689</v>
      </c>
      <c r="BH39" s="179">
        <v>47149</v>
      </c>
      <c r="BI39" s="179">
        <f t="shared" ref="BI39:BJ39" si="17">IF(DAY(BG39)&lt;=15,DATE(YEAR(BG39),MONTH(BG39),1),EOMONTH(BG39,0))</f>
        <v>45689</v>
      </c>
      <c r="BJ39" s="179">
        <f t="shared" si="17"/>
        <v>47149</v>
      </c>
      <c r="BK39" s="175"/>
      <c r="BL39" s="175"/>
      <c r="BM39" s="176"/>
      <c r="BN39" s="176"/>
      <c r="BO39" s="180"/>
      <c r="BP39" s="180"/>
      <c r="BQ39" s="181">
        <f>BS39-60</f>
        <v>45419</v>
      </c>
      <c r="BR39" s="181">
        <f>IF(DAY(BQ39)&lt;=15,DATE(YEAR(BQ39),MONTH(BQ39),1),EOMONTH(BQ39,0))</f>
        <v>45413</v>
      </c>
      <c r="BS39" s="181">
        <f>BU39</f>
        <v>45479</v>
      </c>
      <c r="BT39" s="181">
        <f>IF(DAY(BS39)&lt;=15,DATE(YEAR(BS39),MONTH(BS39),1),EOMONTH(BS39,0))</f>
        <v>45474</v>
      </c>
      <c r="BU39" s="181">
        <f>BW39-210</f>
        <v>45479</v>
      </c>
      <c r="BV39" s="181">
        <f>IF(DAY(BU39)&lt;=15,DATE(YEAR(BU39),MONTH(BU39),1),EOMONTH(BU39,0))</f>
        <v>45474</v>
      </c>
      <c r="BW39" s="181">
        <f>BG39</f>
        <v>45689</v>
      </c>
      <c r="BX39" s="181">
        <f>IF(DAY(BW39)&lt;=15,DATE(YEAR(BW39),MONTH(BW39),1),EOMONTH(BW39,0))</f>
        <v>45689</v>
      </c>
      <c r="BY39" s="152">
        <f t="shared" si="11"/>
        <v>46879</v>
      </c>
      <c r="BZ39" s="152">
        <f t="shared" si="12"/>
        <v>46939</v>
      </c>
      <c r="CA39" s="152">
        <f t="shared" si="13"/>
        <v>47089</v>
      </c>
    </row>
    <row r="40" spans="1:79" ht="25.5" customHeight="1">
      <c r="BY40" s="152"/>
      <c r="BZ40" s="152"/>
      <c r="CA40" s="152"/>
    </row>
    <row r="41" spans="1:79" ht="25.5" customHeight="1">
      <c r="BY41" s="152"/>
      <c r="BZ41" s="152"/>
      <c r="CA41" s="152"/>
    </row>
    <row r="42" spans="1:79" ht="25.5" customHeight="1">
      <c r="BY42" s="152"/>
      <c r="BZ42" s="152"/>
      <c r="CA42" s="152"/>
    </row>
    <row r="43" spans="1:79" ht="25.5" customHeight="1">
      <c r="BY43" s="152"/>
      <c r="BZ43" s="152"/>
      <c r="CA43" s="152"/>
    </row>
    <row r="44" spans="1:79" ht="25.5" customHeight="1">
      <c r="BY44" s="152"/>
      <c r="BZ44" s="152"/>
      <c r="CA44" s="152"/>
    </row>
    <row r="45" spans="1:79" ht="25.5" customHeight="1">
      <c r="BY45" s="152"/>
      <c r="BZ45" s="152"/>
      <c r="CA45" s="152"/>
    </row>
    <row r="46" spans="1:79" ht="25.5" customHeight="1">
      <c r="BY46" s="152"/>
      <c r="BZ46" s="152"/>
      <c r="CA46" s="152"/>
    </row>
    <row r="47" spans="1:79" ht="25.5" customHeight="1">
      <c r="BY47" s="152"/>
      <c r="BZ47" s="152"/>
      <c r="CA47" s="152"/>
    </row>
    <row r="48" spans="1:79" ht="25.5" customHeight="1">
      <c r="BY48" s="152"/>
      <c r="BZ48" s="152"/>
      <c r="CA48" s="152"/>
    </row>
  </sheetData>
  <sheetProtection algorithmName="SHA-512" hashValue="6NR67oEgB3AD6PT5G70XZF6/K/XwHOODF2zBPZGQdk+14GbcqUB2NkXqJIIM6SseGr8CNazqHtU51GSDAyIUeA==" saltValue="Vm57UT3Ivo0JEBql/G3nBA==" spinCount="100000" sheet="1" autoFilter="0"/>
  <autoFilter ref="A6:D6" xr:uid="{4B002572-0C21-4BF4-9570-1C7CEB1A8EEE}"/>
  <mergeCells count="4">
    <mergeCell ref="E5:P5"/>
    <mergeCell ref="Q5:AB5"/>
    <mergeCell ref="AC5:AN5"/>
    <mergeCell ref="A4:B4"/>
  </mergeCells>
  <phoneticPr fontId="12" type="noConversion"/>
  <conditionalFormatting sqref="C2">
    <cfRule type="expression" dxfId="163" priority="22">
      <formula>AND(BL$6&gt;=#REF!,BL$6&lt;=#REF!)</formula>
    </cfRule>
    <cfRule type="expression" dxfId="162" priority="23">
      <formula>AND(BL$6&gt;=#REF!,BL$6&lt;=#REF!)</formula>
    </cfRule>
    <cfRule type="expression" dxfId="161" priority="24">
      <formula>AND(BL$6&gt;=#REF!,BL$6&lt;=#REF!)</formula>
    </cfRule>
    <cfRule type="expression" dxfId="160" priority="25">
      <formula>AND(BL$6&gt;=#REF!,BL$6&lt;=#REF!)</formula>
    </cfRule>
  </conditionalFormatting>
  <conditionalFormatting sqref="D1:D5 D40:D1048576">
    <cfRule type="containsText" dxfId="159" priority="39" operator="containsText" text="A venir">
      <formula>NOT(ISERROR(SEARCH("A venir",D1)))</formula>
    </cfRule>
  </conditionalFormatting>
  <conditionalFormatting sqref="D1:D1048576">
    <cfRule type="containsText" dxfId="158" priority="26" operator="containsText" text="Term">
      <formula>NOT(ISERROR(SEARCH("Term",D1)))</formula>
    </cfRule>
  </conditionalFormatting>
  <conditionalFormatting sqref="D6:D39">
    <cfRule type="containsText" dxfId="157" priority="27" operator="containsText" text="A venir">
      <formula>NOT(ISERROR(SEARCH("A venir",D6)))</formula>
    </cfRule>
  </conditionalFormatting>
  <conditionalFormatting sqref="D7:D39">
    <cfRule type="containsText" dxfId="156" priority="28" operator="containsText" text="En cours">
      <formula>NOT(ISERROR(SEARCH("En cours",D7)))</formula>
    </cfRule>
    <cfRule type="expression" dxfId="155" priority="29">
      <formula>AND(D$6&gt;=$BR7,D$6&lt;=$BT7)</formula>
    </cfRule>
  </conditionalFormatting>
  <conditionalFormatting sqref="D7:AN39">
    <cfRule type="expression" dxfId="154" priority="30">
      <formula>AND(D$6&gt;=$BI7,D$6&lt;=$BJ7)</formula>
    </cfRule>
    <cfRule type="expression" dxfId="153" priority="31">
      <formula>AND(D$6&gt;=$BV7,D$6&lt;=$BX7)</formula>
    </cfRule>
  </conditionalFormatting>
  <conditionalFormatting sqref="E7:AN39">
    <cfRule type="expression" dxfId="152" priority="34">
      <formula>AND(E$6&gt;=$BR7,E$6&lt;=$BT7)</formula>
    </cfRule>
  </conditionalFormatting>
  <conditionalFormatting sqref="BF7 BK7">
    <cfRule type="expression" dxfId="151" priority="408">
      <formula>AND(BF$6&gt;=$BI7,BF$6&lt;=$BJ7)</formula>
    </cfRule>
    <cfRule type="expression" dxfId="150" priority="412">
      <formula>AND(BF$6&gt;=$BV7,BF$6&lt;=$BX7)</formula>
    </cfRule>
    <cfRule type="expression" dxfId="149" priority="416">
      <formula>AND(BF$6&gt;=$BR7,BF$6&lt;=$BT7)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96AA41-14C6-463C-AC52-BCDB32AA57A9}">
          <x14:formula1>
            <xm:f>Feuil1!$A$1:$A$3</xm:f>
          </x14:formula1>
          <xm:sqref>B11:B12 BK7:BK37</xm:sqref>
        </x14:dataValidation>
        <x14:dataValidation type="list" allowBlank="1" showInputMessage="1" showErrorMessage="1" xr:uid="{254D3A91-B3EE-4308-B836-1A25E1A462AD}">
          <x14:formula1>
            <xm:f>Feuil1!$D$7:$D$8</xm:f>
          </x14:formula1>
          <xm:sqref>BO7:BP36</xm:sqref>
        </x14:dataValidation>
        <x14:dataValidation type="list" allowBlank="1" showInputMessage="1" showErrorMessage="1" xr:uid="{13610672-BE38-4672-926F-796E489CE91D}">
          <x14:formula1>
            <xm:f>Feuil1!$B$7:$B$9</xm:f>
          </x14:formula1>
          <xm:sqref>BN7:BN36</xm:sqref>
        </x14:dataValidation>
        <x14:dataValidation type="list" allowBlank="1" showInputMessage="1" showErrorMessage="1" xr:uid="{E3C0B440-E999-4458-97B6-9C86B69F0BC2}">
          <x14:formula1>
            <xm:f>Feuil1!$A$7:$A$13</xm:f>
          </x14:formula1>
          <xm:sqref>BM7:BM36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9157-B9AE-4702-BE06-7AFC9463D267}">
  <sheetPr codeName="Feuil2">
    <pageSetUpPr fitToPage="1"/>
  </sheetPr>
  <dimension ref="A1:XDQ95"/>
  <sheetViews>
    <sheetView showGridLines="0" topLeftCell="A2" zoomScale="60" zoomScaleNormal="60" workbookViewId="0">
      <pane xSplit="4" ySplit="5" topLeftCell="E47" activePane="bottomRight" state="frozen"/>
      <selection pane="topRight" activeCell="E2" sqref="E2"/>
      <selection pane="bottomLeft" activeCell="A7" sqref="A7"/>
      <selection pane="bottomRight" activeCell="C52" sqref="C52"/>
    </sheetView>
  </sheetViews>
  <sheetFormatPr baseColWidth="10" defaultColWidth="10.81640625" defaultRowHeight="14.5"/>
  <cols>
    <col min="1" max="1" width="19.54296875" style="73" customWidth="1"/>
    <col min="2" max="2" width="33.453125" style="23" customWidth="1"/>
    <col min="3" max="3" width="48.54296875" style="7" customWidth="1"/>
    <col min="4" max="4" width="9.7265625" style="23" customWidth="1"/>
    <col min="5" max="40" width="3.54296875" style="17" customWidth="1"/>
    <col min="41" max="41" width="13.1796875" style="6" bestFit="1" customWidth="1"/>
    <col min="42" max="43" width="15.54296875" style="5" customWidth="1"/>
    <col min="44" max="53" width="10.81640625" style="5" customWidth="1"/>
    <col min="54" max="58" width="10.81640625" style="5" hidden="1" customWidth="1"/>
    <col min="59" max="59" width="12.81640625" style="5" hidden="1" customWidth="1"/>
    <col min="60" max="60" width="12.7265625" style="5" hidden="1" customWidth="1"/>
    <col min="61" max="63" width="10.81640625" style="5" hidden="1" customWidth="1"/>
    <col min="64" max="64" width="46.7265625" style="5" hidden="1" customWidth="1"/>
    <col min="65" max="65" width="21.453125" style="5" hidden="1" customWidth="1"/>
    <col min="66" max="66" width="29.81640625" style="5" hidden="1" customWidth="1"/>
    <col min="67" max="67" width="18.453125" style="5" hidden="1" customWidth="1"/>
    <col min="68" max="68" width="16.7265625" style="5" hidden="1" customWidth="1"/>
    <col min="69" max="75" width="10.81640625" style="5" hidden="1" customWidth="1"/>
    <col min="76" max="76" width="2.7265625" style="5" hidden="1" customWidth="1"/>
    <col min="77" max="77" width="10.81640625" style="5" customWidth="1"/>
    <col min="78" max="16384" width="10.81640625" style="5"/>
  </cols>
  <sheetData>
    <row r="1" spans="1:16345" hidden="1">
      <c r="A1" s="71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</row>
    <row r="2" spans="1:16345" ht="21.65" customHeight="1">
      <c r="A2" s="72"/>
      <c r="B2" s="44"/>
      <c r="C2" s="234" t="s">
        <v>268</v>
      </c>
    </row>
    <row r="3" spans="1:16345" ht="21.65" customHeight="1">
      <c r="A3" s="72"/>
      <c r="B3" s="134"/>
      <c r="C3" s="236" t="s">
        <v>269</v>
      </c>
    </row>
    <row r="4" spans="1:16345" ht="21.65" customHeight="1">
      <c r="A4" s="389" t="s">
        <v>270</v>
      </c>
      <c r="B4" s="390"/>
      <c r="C4" s="237" t="s">
        <v>24</v>
      </c>
    </row>
    <row r="5" spans="1:16345" ht="18">
      <c r="A5" s="272"/>
      <c r="B5" s="312"/>
      <c r="C5" s="149"/>
      <c r="D5" s="15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</row>
    <row r="6" spans="1:16345" s="99" customFormat="1" ht="43.5" customHeigh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84" t="s">
        <v>31</v>
      </c>
      <c r="BC6" s="85" t="s">
        <v>32</v>
      </c>
      <c r="BD6" s="86" t="s">
        <v>271</v>
      </c>
      <c r="BE6" s="88" t="s">
        <v>34</v>
      </c>
      <c r="BF6" s="86" t="s">
        <v>35</v>
      </c>
      <c r="BG6" s="89" t="s">
        <v>36</v>
      </c>
      <c r="BH6" s="89" t="s">
        <v>30</v>
      </c>
      <c r="BI6" s="90" t="s">
        <v>37</v>
      </c>
      <c r="BJ6" s="91" t="s">
        <v>38</v>
      </c>
      <c r="BK6" s="87" t="s">
        <v>39</v>
      </c>
      <c r="BL6" s="86" t="s">
        <v>40</v>
      </c>
      <c r="BM6" s="331" t="s">
        <v>6</v>
      </c>
      <c r="BN6" s="94" t="s">
        <v>7</v>
      </c>
      <c r="BO6" s="94" t="s">
        <v>8</v>
      </c>
      <c r="BP6" s="94" t="s">
        <v>41</v>
      </c>
      <c r="BQ6" s="95" t="s">
        <v>42</v>
      </c>
      <c r="BR6" s="96" t="s">
        <v>43</v>
      </c>
      <c r="BS6" s="97" t="s">
        <v>44</v>
      </c>
      <c r="BT6" s="96" t="s">
        <v>43</v>
      </c>
      <c r="BU6" s="98" t="s">
        <v>45</v>
      </c>
      <c r="BV6" s="96" t="s">
        <v>43</v>
      </c>
      <c r="BW6" s="98" t="s">
        <v>46</v>
      </c>
      <c r="BX6" s="96" t="s">
        <v>43</v>
      </c>
    </row>
    <row r="7" spans="1:16345" ht="29.15" customHeight="1">
      <c r="A7" s="137" t="s">
        <v>272</v>
      </c>
      <c r="B7" s="137" t="s">
        <v>273</v>
      </c>
      <c r="C7" s="138" t="s">
        <v>274</v>
      </c>
      <c r="D7" s="139" t="str">
        <f t="shared" ref="D7:D39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39" si="2">BH7</f>
        <v>45598</v>
      </c>
      <c r="AP7"/>
      <c r="AQ7"/>
      <c r="AR7"/>
      <c r="AS7"/>
      <c r="AT7"/>
      <c r="AU7"/>
      <c r="AV7"/>
      <c r="AW7"/>
      <c r="BB7" s="47" t="s">
        <v>275</v>
      </c>
      <c r="BC7" s="70" t="s">
        <v>272</v>
      </c>
      <c r="BD7" s="24" t="s">
        <v>276</v>
      </c>
      <c r="BE7" s="24" t="s">
        <v>276</v>
      </c>
      <c r="BF7" s="14" t="s">
        <v>195</v>
      </c>
      <c r="BG7" s="11">
        <v>44137</v>
      </c>
      <c r="BH7" s="40">
        <v>45598</v>
      </c>
      <c r="BI7" s="35">
        <f t="shared" ref="BI7:BI26" si="3">IF(DAY(BG7)&lt;=15,DATE(YEAR(BG7),MONTH(BG7),1),EOMONTH(BG7,0))</f>
        <v>44136</v>
      </c>
      <c r="BJ7" s="35">
        <f t="shared" ref="BJ7:BJ26" si="4">IF(DAY(BH7)&lt;=15,DATE(YEAR(BH7),MONTH(BH7),1),EOMONTH(BH7,0))</f>
        <v>45597</v>
      </c>
      <c r="BK7" s="14" t="s">
        <v>0</v>
      </c>
      <c r="BL7" s="64" t="s">
        <v>277</v>
      </c>
      <c r="BM7" s="46" t="s">
        <v>17</v>
      </c>
      <c r="BN7" s="46" t="s">
        <v>10</v>
      </c>
      <c r="BO7" s="46"/>
      <c r="BP7" s="53"/>
      <c r="BQ7" s="3">
        <f>BS7-120</f>
        <v>43837</v>
      </c>
      <c r="BR7" s="3">
        <f t="shared" ref="BR7:BR48" si="5">IF(DAY(BQ7)&lt;=15,DATE(YEAR(BQ7),MONTH(BQ7),1),EOMONTH(BQ7,0))</f>
        <v>43831</v>
      </c>
      <c r="BS7" s="3">
        <f t="shared" ref="BS7:BS48" si="6">BU7</f>
        <v>43957</v>
      </c>
      <c r="BT7" s="3">
        <f t="shared" ref="BT7:BT48" si="7">IF(DAY(BS7)&lt;=15,DATE(YEAR(BS7),MONTH(BS7),1),EOMONTH(BS7,0))</f>
        <v>43952</v>
      </c>
      <c r="BU7" s="3">
        <f>BW7-180</f>
        <v>43957</v>
      </c>
      <c r="BV7" s="3">
        <f t="shared" ref="BV7:BV48" si="8">IF(DAY(BU7)&lt;=15,DATE(YEAR(BU7),MONTH(BU7),1),EOMONTH(BU7,0))</f>
        <v>43952</v>
      </c>
      <c r="BW7" s="3">
        <f t="shared" ref="BW7:BW38" si="9">BG7</f>
        <v>44137</v>
      </c>
      <c r="BX7" s="3">
        <f t="shared" ref="BX7:BX37" si="10">IF(DAY(BW7)&lt;=15,DATE(YEAR(BW7),MONTH(BW7),1),EOMONTH(BW7,0))</f>
        <v>44136</v>
      </c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</row>
    <row r="8" spans="1:16345" ht="29.15" customHeight="1">
      <c r="A8" s="137" t="s">
        <v>75</v>
      </c>
      <c r="B8" s="137" t="s">
        <v>273</v>
      </c>
      <c r="C8" s="138" t="s">
        <v>274</v>
      </c>
      <c r="D8" s="139" t="str">
        <f t="shared" ca="1" si="1"/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47118</v>
      </c>
      <c r="AP8"/>
      <c r="AQ8"/>
      <c r="AR8"/>
      <c r="AS8"/>
      <c r="AT8"/>
      <c r="AU8"/>
      <c r="AV8"/>
      <c r="AW8"/>
      <c r="BB8" s="47" t="s">
        <v>275</v>
      </c>
      <c r="BC8" s="70" t="s">
        <v>278</v>
      </c>
      <c r="BD8" s="56" t="s">
        <v>276</v>
      </c>
      <c r="BE8" s="24" t="s">
        <v>276</v>
      </c>
      <c r="BF8" s="14" t="s">
        <v>195</v>
      </c>
      <c r="BG8" s="11">
        <v>45658</v>
      </c>
      <c r="BH8" s="40">
        <f>BG8+1460</f>
        <v>47118</v>
      </c>
      <c r="BI8" s="35">
        <f t="shared" si="3"/>
        <v>45658</v>
      </c>
      <c r="BJ8" s="35">
        <f t="shared" si="4"/>
        <v>47118</v>
      </c>
      <c r="BK8" s="14" t="s">
        <v>0</v>
      </c>
      <c r="BL8" s="64" t="s">
        <v>277</v>
      </c>
      <c r="BM8" s="46" t="s">
        <v>17</v>
      </c>
      <c r="BN8" s="46" t="s">
        <v>10</v>
      </c>
      <c r="BO8" s="46" t="s">
        <v>11</v>
      </c>
      <c r="BP8" s="53"/>
      <c r="BQ8" s="3">
        <f>BS8-150</f>
        <v>45352</v>
      </c>
      <c r="BR8" s="3">
        <f t="shared" si="5"/>
        <v>45352</v>
      </c>
      <c r="BS8" s="3">
        <f t="shared" si="6"/>
        <v>45502</v>
      </c>
      <c r="BT8" s="3">
        <f t="shared" si="7"/>
        <v>45504</v>
      </c>
      <c r="BU8" s="3">
        <f>BW8-156</f>
        <v>45502</v>
      </c>
      <c r="BV8" s="3">
        <f t="shared" si="8"/>
        <v>45504</v>
      </c>
      <c r="BW8" s="3">
        <f t="shared" si="9"/>
        <v>45658</v>
      </c>
      <c r="BX8" s="3">
        <f t="shared" si="10"/>
        <v>45658</v>
      </c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</row>
    <row r="9" spans="1:16345" ht="29.15" customHeight="1">
      <c r="A9" s="137" t="s">
        <v>279</v>
      </c>
      <c r="B9" s="137" t="s">
        <v>273</v>
      </c>
      <c r="C9" s="138" t="s">
        <v>280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45576</v>
      </c>
      <c r="AP9"/>
      <c r="AQ9"/>
      <c r="AR9"/>
      <c r="AS9"/>
      <c r="AT9"/>
      <c r="AU9"/>
      <c r="AV9"/>
      <c r="AW9"/>
      <c r="BB9" s="47" t="s">
        <v>281</v>
      </c>
      <c r="BC9" s="70" t="s">
        <v>279</v>
      </c>
      <c r="BD9" s="24" t="s">
        <v>276</v>
      </c>
      <c r="BE9" s="24" t="s">
        <v>276</v>
      </c>
      <c r="BF9" s="14" t="s">
        <v>195</v>
      </c>
      <c r="BG9" s="11">
        <v>44116</v>
      </c>
      <c r="BH9" s="40">
        <v>45576</v>
      </c>
      <c r="BI9" s="35">
        <f t="shared" si="3"/>
        <v>44105</v>
      </c>
      <c r="BJ9" s="35">
        <f t="shared" si="4"/>
        <v>45566</v>
      </c>
      <c r="BK9" s="14" t="s">
        <v>0</v>
      </c>
      <c r="BL9" s="64" t="s">
        <v>282</v>
      </c>
      <c r="BM9" s="46" t="s">
        <v>19</v>
      </c>
      <c r="BN9" s="46" t="s">
        <v>10</v>
      </c>
      <c r="BO9" s="46"/>
      <c r="BP9" s="53"/>
      <c r="BQ9" s="3">
        <f>BS9-120</f>
        <v>43816</v>
      </c>
      <c r="BR9" s="3">
        <f t="shared" si="5"/>
        <v>43830</v>
      </c>
      <c r="BS9" s="3">
        <f t="shared" si="6"/>
        <v>43936</v>
      </c>
      <c r="BT9" s="3">
        <f t="shared" si="7"/>
        <v>43922</v>
      </c>
      <c r="BU9" s="3">
        <f>BW9-180</f>
        <v>43936</v>
      </c>
      <c r="BV9" s="3">
        <f t="shared" si="8"/>
        <v>43922</v>
      </c>
      <c r="BW9" s="3">
        <f t="shared" si="9"/>
        <v>44116</v>
      </c>
      <c r="BX9" s="3">
        <f t="shared" si="10"/>
        <v>44105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</row>
    <row r="10" spans="1:16345" ht="33" customHeight="1">
      <c r="A10" s="137" t="s">
        <v>75</v>
      </c>
      <c r="B10" s="137" t="s">
        <v>273</v>
      </c>
      <c r="C10" s="138" t="s">
        <v>280</v>
      </c>
      <c r="D10" s="139" t="str">
        <f t="shared" ca="1" si="1"/>
        <v>À venir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47116</v>
      </c>
      <c r="AP10"/>
      <c r="AQ10"/>
      <c r="AR10"/>
      <c r="AS10"/>
      <c r="AT10"/>
      <c r="AU10"/>
      <c r="AV10"/>
      <c r="AW10"/>
      <c r="BB10" s="47" t="s">
        <v>281</v>
      </c>
      <c r="BC10" s="70" t="s">
        <v>283</v>
      </c>
      <c r="BD10" s="56" t="s">
        <v>276</v>
      </c>
      <c r="BE10" s="24" t="s">
        <v>276</v>
      </c>
      <c r="BF10" s="57" t="s">
        <v>195</v>
      </c>
      <c r="BG10" s="11">
        <v>45656</v>
      </c>
      <c r="BH10" s="40">
        <f>BG10+1460</f>
        <v>47116</v>
      </c>
      <c r="BI10" s="35">
        <f t="shared" si="3"/>
        <v>45657</v>
      </c>
      <c r="BJ10" s="35">
        <f t="shared" si="4"/>
        <v>47118</v>
      </c>
      <c r="BK10" s="14" t="s">
        <v>0</v>
      </c>
      <c r="BL10" s="64" t="s">
        <v>282</v>
      </c>
      <c r="BM10" s="46" t="s">
        <v>19</v>
      </c>
      <c r="BN10" s="46" t="s">
        <v>10</v>
      </c>
      <c r="BO10" s="46" t="s">
        <v>11</v>
      </c>
      <c r="BP10" s="53"/>
      <c r="BQ10" s="3">
        <f>BS10-130</f>
        <v>45346</v>
      </c>
      <c r="BR10" s="3">
        <f t="shared" si="5"/>
        <v>45351</v>
      </c>
      <c r="BS10" s="3">
        <f t="shared" si="6"/>
        <v>45476</v>
      </c>
      <c r="BT10" s="3">
        <f t="shared" si="7"/>
        <v>45474</v>
      </c>
      <c r="BU10" s="3">
        <f>BW10-180</f>
        <v>45476</v>
      </c>
      <c r="BV10" s="3">
        <f t="shared" si="8"/>
        <v>45474</v>
      </c>
      <c r="BW10" s="3">
        <f t="shared" si="9"/>
        <v>45656</v>
      </c>
      <c r="BX10" s="3">
        <f t="shared" si="10"/>
        <v>45657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</row>
    <row r="11" spans="1:16345" ht="33" customHeight="1">
      <c r="A11" s="137" t="s">
        <v>284</v>
      </c>
      <c r="B11" s="137" t="s">
        <v>273</v>
      </c>
      <c r="C11" s="138" t="s">
        <v>285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45780</v>
      </c>
      <c r="AP11"/>
      <c r="AQ11"/>
      <c r="AR11"/>
      <c r="AS11"/>
      <c r="AT11"/>
      <c r="AU11"/>
      <c r="AV11"/>
      <c r="AW11"/>
      <c r="BB11" s="47" t="s">
        <v>286</v>
      </c>
      <c r="BC11" s="70" t="s">
        <v>284</v>
      </c>
      <c r="BD11" s="56" t="s">
        <v>276</v>
      </c>
      <c r="BE11" s="24" t="s">
        <v>276</v>
      </c>
      <c r="BF11" s="14" t="s">
        <v>195</v>
      </c>
      <c r="BG11" s="11">
        <v>44320</v>
      </c>
      <c r="BH11" s="40">
        <v>45780</v>
      </c>
      <c r="BI11" s="35">
        <f t="shared" si="3"/>
        <v>44317</v>
      </c>
      <c r="BJ11" s="35">
        <f t="shared" si="4"/>
        <v>45778</v>
      </c>
      <c r="BK11" s="14" t="s">
        <v>0</v>
      </c>
      <c r="BL11" s="80" t="s">
        <v>287</v>
      </c>
      <c r="BM11" s="46" t="s">
        <v>9</v>
      </c>
      <c r="BN11" s="46" t="s">
        <v>10</v>
      </c>
      <c r="BO11" s="46"/>
      <c r="BP11" s="53"/>
      <c r="BQ11" s="3">
        <f>BS11-120</f>
        <v>44020</v>
      </c>
      <c r="BR11" s="3">
        <f t="shared" si="5"/>
        <v>44013</v>
      </c>
      <c r="BS11" s="3">
        <f t="shared" si="6"/>
        <v>44140</v>
      </c>
      <c r="BT11" s="3">
        <f t="shared" si="7"/>
        <v>44136</v>
      </c>
      <c r="BU11" s="3">
        <f>BW11-180</f>
        <v>44140</v>
      </c>
      <c r="BV11" s="3">
        <f t="shared" si="8"/>
        <v>44136</v>
      </c>
      <c r="BW11" s="3">
        <f t="shared" si="9"/>
        <v>44320</v>
      </c>
      <c r="BX11" s="3">
        <f t="shared" si="10"/>
        <v>44317</v>
      </c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</row>
    <row r="12" spans="1:16345" ht="33" customHeight="1">
      <c r="A12" s="137" t="s">
        <v>75</v>
      </c>
      <c r="B12" s="137" t="s">
        <v>273</v>
      </c>
      <c r="C12" s="138" t="s">
        <v>285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47241</v>
      </c>
      <c r="AP12" s="49"/>
      <c r="AQ12"/>
      <c r="AR12"/>
      <c r="AS12"/>
      <c r="AT12"/>
      <c r="AU12"/>
      <c r="AV12"/>
      <c r="AW12"/>
      <c r="BB12" s="47" t="s">
        <v>286</v>
      </c>
      <c r="BC12" s="9" t="s">
        <v>70</v>
      </c>
      <c r="BD12" s="56" t="s">
        <v>276</v>
      </c>
      <c r="BE12" s="24"/>
      <c r="BF12" s="14" t="s">
        <v>195</v>
      </c>
      <c r="BG12" s="11">
        <v>45781</v>
      </c>
      <c r="BH12" s="40">
        <v>47241</v>
      </c>
      <c r="BI12" s="35">
        <f t="shared" si="3"/>
        <v>45778</v>
      </c>
      <c r="BJ12" s="35">
        <f t="shared" si="4"/>
        <v>47239</v>
      </c>
      <c r="BK12" s="14" t="s">
        <v>0</v>
      </c>
      <c r="BL12" s="81" t="s">
        <v>287</v>
      </c>
      <c r="BM12" s="46" t="s">
        <v>9</v>
      </c>
      <c r="BN12" s="46" t="s">
        <v>10</v>
      </c>
      <c r="BO12" s="46" t="s">
        <v>11</v>
      </c>
      <c r="BP12" s="53"/>
      <c r="BQ12" s="74">
        <f>BS12-120</f>
        <v>45451</v>
      </c>
      <c r="BR12" s="74">
        <f t="shared" si="5"/>
        <v>45444</v>
      </c>
      <c r="BS12" s="74">
        <f t="shared" si="6"/>
        <v>45571</v>
      </c>
      <c r="BT12" s="74">
        <f t="shared" si="7"/>
        <v>45566</v>
      </c>
      <c r="BU12" s="74">
        <f>BW12-210</f>
        <v>45571</v>
      </c>
      <c r="BV12" s="74">
        <f t="shared" si="8"/>
        <v>45566</v>
      </c>
      <c r="BW12" s="74">
        <f t="shared" si="9"/>
        <v>45781</v>
      </c>
      <c r="BX12" s="74">
        <f t="shared" si="10"/>
        <v>45778</v>
      </c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</row>
    <row r="13" spans="1:16345" ht="29.15" customHeight="1">
      <c r="A13" s="137" t="s">
        <v>288</v>
      </c>
      <c r="B13" s="137" t="s">
        <v>273</v>
      </c>
      <c r="C13" s="138" t="s">
        <v>289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46132</v>
      </c>
      <c r="AQ13"/>
      <c r="AR13"/>
      <c r="AS13"/>
      <c r="AT13"/>
      <c r="AU13"/>
      <c r="AV13"/>
      <c r="AW13"/>
      <c r="BB13" s="47" t="s">
        <v>290</v>
      </c>
      <c r="BC13" s="70" t="s">
        <v>288</v>
      </c>
      <c r="BD13" s="24" t="s">
        <v>276</v>
      </c>
      <c r="BE13" s="24" t="s">
        <v>276</v>
      </c>
      <c r="BF13" s="14" t="s">
        <v>60</v>
      </c>
      <c r="BG13" s="11">
        <v>44804</v>
      </c>
      <c r="BH13" s="40">
        <v>46132</v>
      </c>
      <c r="BI13" s="35">
        <f t="shared" si="3"/>
        <v>44804</v>
      </c>
      <c r="BJ13" s="35">
        <f t="shared" si="4"/>
        <v>46142</v>
      </c>
      <c r="BK13" s="14" t="s">
        <v>0</v>
      </c>
      <c r="BL13" s="64" t="s">
        <v>291</v>
      </c>
      <c r="BM13" s="46" t="s">
        <v>9</v>
      </c>
      <c r="BN13" s="46" t="s">
        <v>10</v>
      </c>
      <c r="BO13" s="46"/>
      <c r="BP13" s="53"/>
      <c r="BQ13" s="3">
        <f>BS13-120</f>
        <v>44504</v>
      </c>
      <c r="BR13" s="3">
        <f t="shared" si="5"/>
        <v>44501</v>
      </c>
      <c r="BS13" s="3">
        <f t="shared" si="6"/>
        <v>44624</v>
      </c>
      <c r="BT13" s="3">
        <f t="shared" si="7"/>
        <v>44621</v>
      </c>
      <c r="BU13" s="3">
        <f t="shared" ref="BU13:BU20" si="11">BW13-180</f>
        <v>44624</v>
      </c>
      <c r="BV13" s="3">
        <f t="shared" si="8"/>
        <v>44621</v>
      </c>
      <c r="BW13" s="3">
        <f t="shared" si="9"/>
        <v>44804</v>
      </c>
      <c r="BX13" s="3">
        <f t="shared" si="10"/>
        <v>44804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</row>
    <row r="14" spans="1:16345" ht="29.15" customHeight="1">
      <c r="A14" s="137" t="s">
        <v>75</v>
      </c>
      <c r="B14" s="137" t="s">
        <v>273</v>
      </c>
      <c r="C14" s="138" t="s">
        <v>289</v>
      </c>
      <c r="D14" s="139" t="str">
        <f t="shared" ca="1" si="1"/>
        <v>À venir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47593</v>
      </c>
      <c r="AQ14"/>
      <c r="AR14"/>
      <c r="AS14"/>
      <c r="AT14"/>
      <c r="AU14"/>
      <c r="AV14"/>
      <c r="AW14"/>
      <c r="BB14" s="47" t="s">
        <v>290</v>
      </c>
      <c r="BC14" s="70" t="s">
        <v>70</v>
      </c>
      <c r="BD14" s="24" t="s">
        <v>276</v>
      </c>
      <c r="BE14" s="24"/>
      <c r="BF14" s="14" t="s">
        <v>60</v>
      </c>
      <c r="BG14" s="11">
        <v>46133</v>
      </c>
      <c r="BH14" s="40">
        <v>47593</v>
      </c>
      <c r="BI14" s="35">
        <f t="shared" si="3"/>
        <v>46142</v>
      </c>
      <c r="BJ14" s="35">
        <f t="shared" si="4"/>
        <v>47603</v>
      </c>
      <c r="BK14" s="14" t="s">
        <v>0</v>
      </c>
      <c r="BL14" s="64" t="s">
        <v>291</v>
      </c>
      <c r="BM14" s="46" t="s">
        <v>9</v>
      </c>
      <c r="BN14" s="46" t="s">
        <v>10</v>
      </c>
      <c r="BO14" s="46" t="s">
        <v>11</v>
      </c>
      <c r="BP14" s="53"/>
      <c r="BQ14" s="3">
        <f>BS14-120</f>
        <v>45833</v>
      </c>
      <c r="BR14" s="3">
        <f t="shared" si="5"/>
        <v>45838</v>
      </c>
      <c r="BS14" s="3">
        <f t="shared" si="6"/>
        <v>45953</v>
      </c>
      <c r="BT14" s="3">
        <f t="shared" si="7"/>
        <v>45961</v>
      </c>
      <c r="BU14" s="3">
        <f t="shared" si="11"/>
        <v>45953</v>
      </c>
      <c r="BV14" s="3">
        <f t="shared" si="8"/>
        <v>45961</v>
      </c>
      <c r="BW14" s="3">
        <f t="shared" si="9"/>
        <v>46133</v>
      </c>
      <c r="BX14" s="3">
        <f t="shared" si="10"/>
        <v>46142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</row>
    <row r="15" spans="1:16345" ht="29.15" customHeight="1">
      <c r="A15" s="137" t="s">
        <v>292</v>
      </c>
      <c r="B15" s="137" t="s">
        <v>273</v>
      </c>
      <c r="C15" s="138" t="s">
        <v>293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45780</v>
      </c>
      <c r="AQ15"/>
      <c r="AR15"/>
      <c r="AS15"/>
      <c r="AT15"/>
      <c r="AU15"/>
      <c r="AV15"/>
      <c r="AW15"/>
      <c r="BB15" s="47" t="s">
        <v>292</v>
      </c>
      <c r="BC15" s="70" t="s">
        <v>292</v>
      </c>
      <c r="BD15" s="24" t="s">
        <v>276</v>
      </c>
      <c r="BE15" s="24" t="s">
        <v>276</v>
      </c>
      <c r="BF15" s="14" t="s">
        <v>195</v>
      </c>
      <c r="BG15" s="11">
        <v>44320</v>
      </c>
      <c r="BH15" s="40">
        <v>45780</v>
      </c>
      <c r="BI15" s="35">
        <f t="shared" si="3"/>
        <v>44317</v>
      </c>
      <c r="BJ15" s="35">
        <f t="shared" si="4"/>
        <v>45778</v>
      </c>
      <c r="BK15" s="14" t="s">
        <v>0</v>
      </c>
      <c r="BL15" s="64" t="s">
        <v>294</v>
      </c>
      <c r="BM15" s="46" t="s">
        <v>9</v>
      </c>
      <c r="BN15" s="46" t="s">
        <v>10</v>
      </c>
      <c r="BO15" s="46"/>
      <c r="BP15" s="53"/>
      <c r="BQ15" s="3">
        <f>BS15-120</f>
        <v>44020</v>
      </c>
      <c r="BR15" s="3">
        <f t="shared" si="5"/>
        <v>44013</v>
      </c>
      <c r="BS15" s="3">
        <f t="shared" si="6"/>
        <v>44140</v>
      </c>
      <c r="BT15" s="3">
        <f t="shared" si="7"/>
        <v>44136</v>
      </c>
      <c r="BU15" s="3">
        <f t="shared" si="11"/>
        <v>44140</v>
      </c>
      <c r="BV15" s="3">
        <f t="shared" si="8"/>
        <v>44136</v>
      </c>
      <c r="BW15" s="3">
        <f t="shared" si="9"/>
        <v>44320</v>
      </c>
      <c r="BX15" s="3">
        <f t="shared" si="10"/>
        <v>44317</v>
      </c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</row>
    <row r="16" spans="1:16345" s="7" customFormat="1" ht="29.15" customHeight="1">
      <c r="A16" s="137" t="s">
        <v>75</v>
      </c>
      <c r="B16" s="137" t="s">
        <v>273</v>
      </c>
      <c r="C16" s="138" t="s">
        <v>293</v>
      </c>
      <c r="D16" s="139" t="str">
        <f t="shared" ca="1" si="1"/>
        <v>À venir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47241</v>
      </c>
      <c r="AP16" s="5"/>
      <c r="AQ16" s="49"/>
      <c r="AR16" s="49"/>
      <c r="AS16" s="49"/>
      <c r="AT16" s="49"/>
      <c r="AU16" s="49"/>
      <c r="AV16" s="49"/>
      <c r="AW16" s="49"/>
      <c r="BB16" s="47" t="s">
        <v>292</v>
      </c>
      <c r="BC16" s="70" t="s">
        <v>70</v>
      </c>
      <c r="BD16" s="24" t="s">
        <v>276</v>
      </c>
      <c r="BE16" s="24"/>
      <c r="BF16" s="14" t="s">
        <v>195</v>
      </c>
      <c r="BG16" s="11">
        <v>45781</v>
      </c>
      <c r="BH16" s="40">
        <v>47241</v>
      </c>
      <c r="BI16" s="35">
        <f t="shared" si="3"/>
        <v>45778</v>
      </c>
      <c r="BJ16" s="35">
        <f t="shared" si="4"/>
        <v>47239</v>
      </c>
      <c r="BK16" s="14" t="s">
        <v>0</v>
      </c>
      <c r="BL16" s="64" t="s">
        <v>294</v>
      </c>
      <c r="BM16" s="46" t="s">
        <v>9</v>
      </c>
      <c r="BN16" s="46" t="s">
        <v>10</v>
      </c>
      <c r="BO16" s="46" t="s">
        <v>11</v>
      </c>
      <c r="BP16" s="53"/>
      <c r="BQ16" s="3">
        <f>BS16-150</f>
        <v>45451</v>
      </c>
      <c r="BR16" s="3">
        <f t="shared" si="5"/>
        <v>45444</v>
      </c>
      <c r="BS16" s="3">
        <f t="shared" si="6"/>
        <v>45601</v>
      </c>
      <c r="BT16" s="3">
        <f t="shared" si="7"/>
        <v>45597</v>
      </c>
      <c r="BU16" s="3">
        <f t="shared" si="11"/>
        <v>45601</v>
      </c>
      <c r="BV16" s="3">
        <f t="shared" si="8"/>
        <v>45597</v>
      </c>
      <c r="BW16" s="3">
        <f t="shared" si="9"/>
        <v>45781</v>
      </c>
      <c r="BX16" s="3">
        <f t="shared" si="10"/>
        <v>45778</v>
      </c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</row>
    <row r="17" spans="1:76" ht="29.15" customHeight="1">
      <c r="A17" s="137" t="s">
        <v>295</v>
      </c>
      <c r="B17" s="137" t="s">
        <v>273</v>
      </c>
      <c r="C17" s="138" t="s">
        <v>296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45779</v>
      </c>
      <c r="AQ17"/>
      <c r="AR17"/>
      <c r="AS17"/>
      <c r="AT17"/>
      <c r="AU17"/>
      <c r="AV17"/>
      <c r="AW17"/>
      <c r="BB17" s="47" t="s">
        <v>295</v>
      </c>
      <c r="BC17" s="70" t="s">
        <v>295</v>
      </c>
      <c r="BD17" s="24" t="s">
        <v>276</v>
      </c>
      <c r="BE17" s="24" t="s">
        <v>276</v>
      </c>
      <c r="BF17" s="14" t="s">
        <v>195</v>
      </c>
      <c r="BG17" s="11">
        <v>44319</v>
      </c>
      <c r="BH17" s="40">
        <v>45779</v>
      </c>
      <c r="BI17" s="35">
        <f t="shared" si="3"/>
        <v>44317</v>
      </c>
      <c r="BJ17" s="35">
        <f t="shared" si="4"/>
        <v>45778</v>
      </c>
      <c r="BK17" s="14" t="s">
        <v>0</v>
      </c>
      <c r="BL17" s="64" t="s">
        <v>297</v>
      </c>
      <c r="BM17" s="46" t="s">
        <v>16</v>
      </c>
      <c r="BN17" s="46" t="s">
        <v>10</v>
      </c>
      <c r="BO17" s="46"/>
      <c r="BP17" s="53"/>
      <c r="BQ17" s="3">
        <f t="shared" ref="BQ17:BQ28" si="12">BS17-120</f>
        <v>44019</v>
      </c>
      <c r="BR17" s="3">
        <f t="shared" si="5"/>
        <v>44013</v>
      </c>
      <c r="BS17" s="3">
        <f t="shared" si="6"/>
        <v>44139</v>
      </c>
      <c r="BT17" s="3">
        <f t="shared" si="7"/>
        <v>44136</v>
      </c>
      <c r="BU17" s="3">
        <f t="shared" si="11"/>
        <v>44139</v>
      </c>
      <c r="BV17" s="3">
        <f t="shared" si="8"/>
        <v>44136</v>
      </c>
      <c r="BW17" s="3">
        <f t="shared" si="9"/>
        <v>44319</v>
      </c>
      <c r="BX17" s="3">
        <f t="shared" si="10"/>
        <v>44317</v>
      </c>
    </row>
    <row r="18" spans="1:76" ht="29.15" customHeight="1">
      <c r="A18" s="137" t="s">
        <v>298</v>
      </c>
      <c r="B18" s="137" t="s">
        <v>273</v>
      </c>
      <c r="C18" s="138" t="s">
        <v>299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2"/>
        <v>46570</v>
      </c>
      <c r="AQ18"/>
      <c r="AR18"/>
      <c r="AS18"/>
      <c r="AT18"/>
      <c r="AU18"/>
      <c r="AV18"/>
      <c r="AW18"/>
      <c r="BB18" s="47" t="s">
        <v>300</v>
      </c>
      <c r="BC18" s="70" t="s">
        <v>298</v>
      </c>
      <c r="BD18" s="24" t="s">
        <v>276</v>
      </c>
      <c r="BE18" s="24" t="s">
        <v>276</v>
      </c>
      <c r="BF18" s="14" t="s">
        <v>60</v>
      </c>
      <c r="BG18" s="11">
        <v>45110</v>
      </c>
      <c r="BH18" s="40">
        <v>46570</v>
      </c>
      <c r="BI18" s="35">
        <f t="shared" si="3"/>
        <v>45108</v>
      </c>
      <c r="BJ18" s="35">
        <f t="shared" si="4"/>
        <v>46569</v>
      </c>
      <c r="BK18" s="14" t="s">
        <v>0</v>
      </c>
      <c r="BL18" s="64" t="s">
        <v>301</v>
      </c>
      <c r="BM18" s="46" t="s">
        <v>9</v>
      </c>
      <c r="BN18" s="46" t="s">
        <v>10</v>
      </c>
      <c r="BO18" s="46"/>
      <c r="BP18" s="53"/>
      <c r="BQ18" s="3">
        <f t="shared" si="12"/>
        <v>44810</v>
      </c>
      <c r="BR18" s="3">
        <f t="shared" si="5"/>
        <v>44805</v>
      </c>
      <c r="BS18" s="3">
        <f t="shared" si="6"/>
        <v>44930</v>
      </c>
      <c r="BT18" s="3">
        <f t="shared" si="7"/>
        <v>44927</v>
      </c>
      <c r="BU18" s="3">
        <f t="shared" si="11"/>
        <v>44930</v>
      </c>
      <c r="BV18" s="3">
        <f t="shared" si="8"/>
        <v>44927</v>
      </c>
      <c r="BW18" s="3">
        <f t="shared" si="9"/>
        <v>45110</v>
      </c>
      <c r="BX18" s="3">
        <f t="shared" si="10"/>
        <v>45108</v>
      </c>
    </row>
    <row r="19" spans="1:76" ht="29.15" customHeight="1">
      <c r="A19" s="137" t="s">
        <v>302</v>
      </c>
      <c r="B19" s="137" t="s">
        <v>273</v>
      </c>
      <c r="C19" s="138" t="s">
        <v>303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 t="shared" si="2"/>
        <v>45998</v>
      </c>
      <c r="AQ19"/>
      <c r="AR19"/>
      <c r="AS19"/>
      <c r="AT19"/>
      <c r="AU19"/>
      <c r="AV19"/>
      <c r="AW19"/>
      <c r="BB19" s="47" t="s">
        <v>302</v>
      </c>
      <c r="BC19" s="70" t="s">
        <v>302</v>
      </c>
      <c r="BD19" s="24" t="s">
        <v>276</v>
      </c>
      <c r="BE19" s="24" t="s">
        <v>184</v>
      </c>
      <c r="BF19" s="14" t="s">
        <v>195</v>
      </c>
      <c r="BG19" s="11">
        <v>44538</v>
      </c>
      <c r="BH19" s="40">
        <v>45998</v>
      </c>
      <c r="BI19" s="35">
        <f t="shared" si="3"/>
        <v>44531</v>
      </c>
      <c r="BJ19" s="35">
        <f t="shared" si="4"/>
        <v>45992</v>
      </c>
      <c r="BK19" s="14" t="s">
        <v>0</v>
      </c>
      <c r="BL19" s="64" t="s">
        <v>304</v>
      </c>
      <c r="BM19" s="46" t="s">
        <v>9</v>
      </c>
      <c r="BN19" s="46" t="s">
        <v>10</v>
      </c>
      <c r="BO19" s="46"/>
      <c r="BP19" s="53"/>
      <c r="BQ19" s="3">
        <f t="shared" si="12"/>
        <v>44238</v>
      </c>
      <c r="BR19" s="3">
        <f t="shared" si="5"/>
        <v>44228</v>
      </c>
      <c r="BS19" s="3">
        <f t="shared" si="6"/>
        <v>44358</v>
      </c>
      <c r="BT19" s="3">
        <f t="shared" si="7"/>
        <v>44348</v>
      </c>
      <c r="BU19" s="3">
        <f t="shared" si="11"/>
        <v>44358</v>
      </c>
      <c r="BV19" s="3">
        <f t="shared" si="8"/>
        <v>44348</v>
      </c>
      <c r="BW19" s="3">
        <f t="shared" si="9"/>
        <v>44538</v>
      </c>
      <c r="BX19" s="3">
        <f t="shared" si="10"/>
        <v>44531</v>
      </c>
    </row>
    <row r="20" spans="1:76" ht="29.15" customHeight="1">
      <c r="A20" s="137" t="s">
        <v>75</v>
      </c>
      <c r="B20" s="137" t="s">
        <v>273</v>
      </c>
      <c r="C20" s="138" t="s">
        <v>303</v>
      </c>
      <c r="D20" s="139" t="str">
        <f t="shared" ca="1" si="1"/>
        <v>À venir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2"/>
        <v>47459</v>
      </c>
      <c r="AQ20"/>
      <c r="AR20"/>
      <c r="AS20"/>
      <c r="AT20"/>
      <c r="AU20"/>
      <c r="AV20"/>
      <c r="AW20"/>
      <c r="BB20" s="47" t="s">
        <v>302</v>
      </c>
      <c r="BC20" s="70" t="s">
        <v>70</v>
      </c>
      <c r="BD20" s="24" t="s">
        <v>276</v>
      </c>
      <c r="BE20" s="24"/>
      <c r="BF20" s="14" t="s">
        <v>195</v>
      </c>
      <c r="BG20" s="11">
        <v>45999</v>
      </c>
      <c r="BH20" s="40">
        <v>47459</v>
      </c>
      <c r="BI20" s="35">
        <f t="shared" si="3"/>
        <v>45992</v>
      </c>
      <c r="BJ20" s="35">
        <f t="shared" si="4"/>
        <v>47453</v>
      </c>
      <c r="BK20" s="14" t="s">
        <v>0</v>
      </c>
      <c r="BL20" s="64" t="s">
        <v>305</v>
      </c>
      <c r="BM20" s="46" t="s">
        <v>9</v>
      </c>
      <c r="BN20" s="46" t="s">
        <v>10</v>
      </c>
      <c r="BO20" s="46"/>
      <c r="BP20" s="53"/>
      <c r="BQ20" s="3">
        <f t="shared" si="12"/>
        <v>45699</v>
      </c>
      <c r="BR20" s="3">
        <f t="shared" si="5"/>
        <v>45689</v>
      </c>
      <c r="BS20" s="3">
        <f t="shared" si="6"/>
        <v>45819</v>
      </c>
      <c r="BT20" s="3">
        <f t="shared" si="7"/>
        <v>45809</v>
      </c>
      <c r="BU20" s="3">
        <f t="shared" si="11"/>
        <v>45819</v>
      </c>
      <c r="BV20" s="3">
        <f t="shared" si="8"/>
        <v>45809</v>
      </c>
      <c r="BW20" s="3">
        <f t="shared" si="9"/>
        <v>45999</v>
      </c>
      <c r="BX20" s="3">
        <f t="shared" si="10"/>
        <v>45992</v>
      </c>
    </row>
    <row r="21" spans="1:76" ht="29.15" customHeight="1">
      <c r="A21" s="137" t="s">
        <v>306</v>
      </c>
      <c r="B21" s="137" t="s">
        <v>273</v>
      </c>
      <c r="C21" s="138" t="s">
        <v>307</v>
      </c>
      <c r="D21" s="139" t="str">
        <f t="shared" ca="1" si="1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 t="shared" si="2"/>
        <v>46354</v>
      </c>
      <c r="AP21" s="28"/>
      <c r="AQ21"/>
      <c r="AR21"/>
      <c r="AS21"/>
      <c r="AT21"/>
      <c r="AU21"/>
      <c r="AV21"/>
      <c r="AW21"/>
      <c r="BB21" s="47" t="s">
        <v>306</v>
      </c>
      <c r="BC21" s="70" t="s">
        <v>306</v>
      </c>
      <c r="BD21" s="14" t="s">
        <v>308</v>
      </c>
      <c r="BE21" s="24" t="s">
        <v>276</v>
      </c>
      <c r="BF21" s="14" t="s">
        <v>195</v>
      </c>
      <c r="BG21" s="40">
        <v>44894</v>
      </c>
      <c r="BH21" s="40">
        <v>46354</v>
      </c>
      <c r="BI21" s="40">
        <f t="shared" si="3"/>
        <v>44895</v>
      </c>
      <c r="BJ21" s="40">
        <f t="shared" si="4"/>
        <v>46356</v>
      </c>
      <c r="BK21" s="14" t="s">
        <v>0</v>
      </c>
      <c r="BL21" s="50" t="s">
        <v>291</v>
      </c>
      <c r="BM21" s="46" t="s">
        <v>9</v>
      </c>
      <c r="BN21" s="46" t="s">
        <v>10</v>
      </c>
      <c r="BO21" s="46"/>
      <c r="BP21" s="53"/>
      <c r="BQ21" s="3">
        <f t="shared" si="12"/>
        <v>44564</v>
      </c>
      <c r="BR21" s="75">
        <f t="shared" si="5"/>
        <v>44562</v>
      </c>
      <c r="BS21" s="75">
        <f t="shared" si="6"/>
        <v>44684</v>
      </c>
      <c r="BT21" s="75">
        <f t="shared" si="7"/>
        <v>44682</v>
      </c>
      <c r="BU21" s="75">
        <f>BW21-210</f>
        <v>44684</v>
      </c>
      <c r="BV21" s="75">
        <f t="shared" si="8"/>
        <v>44682</v>
      </c>
      <c r="BW21" s="75">
        <f t="shared" si="9"/>
        <v>44894</v>
      </c>
      <c r="BX21" s="75">
        <f t="shared" si="10"/>
        <v>44895</v>
      </c>
    </row>
    <row r="22" spans="1:76" ht="29.15" customHeight="1">
      <c r="A22" s="137" t="s">
        <v>75</v>
      </c>
      <c r="B22" s="137" t="s">
        <v>273</v>
      </c>
      <c r="C22" s="138" t="s">
        <v>307</v>
      </c>
      <c r="D22" s="139" t="str">
        <f t="shared" ca="1" si="1"/>
        <v>À venir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2"/>
        <v>47815</v>
      </c>
      <c r="AP22" s="28"/>
      <c r="AQ22"/>
      <c r="AR22"/>
      <c r="AS22"/>
      <c r="AT22"/>
      <c r="AU22"/>
      <c r="AV22"/>
      <c r="AW22"/>
      <c r="BB22" s="47" t="s">
        <v>306</v>
      </c>
      <c r="BC22" s="70" t="s">
        <v>70</v>
      </c>
      <c r="BD22" s="14" t="s">
        <v>308</v>
      </c>
      <c r="BE22" s="24"/>
      <c r="BF22" s="14" t="s">
        <v>195</v>
      </c>
      <c r="BG22" s="40">
        <v>46355</v>
      </c>
      <c r="BH22" s="40">
        <v>47815</v>
      </c>
      <c r="BI22" s="40">
        <f t="shared" si="3"/>
        <v>46356</v>
      </c>
      <c r="BJ22" s="40">
        <f t="shared" si="4"/>
        <v>47817</v>
      </c>
      <c r="BK22" s="14" t="s">
        <v>0</v>
      </c>
      <c r="BL22" s="50" t="s">
        <v>291</v>
      </c>
      <c r="BM22" s="46" t="s">
        <v>9</v>
      </c>
      <c r="BN22" s="46" t="s">
        <v>10</v>
      </c>
      <c r="BO22" s="46"/>
      <c r="BP22" s="53"/>
      <c r="BQ22" s="3">
        <f t="shared" si="12"/>
        <v>46025</v>
      </c>
      <c r="BR22" s="75">
        <f t="shared" si="5"/>
        <v>46023</v>
      </c>
      <c r="BS22" s="75">
        <f t="shared" si="6"/>
        <v>46145</v>
      </c>
      <c r="BT22" s="75">
        <f t="shared" si="7"/>
        <v>46143</v>
      </c>
      <c r="BU22" s="75">
        <f>BW22-210</f>
        <v>46145</v>
      </c>
      <c r="BV22" s="75">
        <f t="shared" si="8"/>
        <v>46143</v>
      </c>
      <c r="BW22" s="75">
        <f t="shared" si="9"/>
        <v>46355</v>
      </c>
      <c r="BX22" s="75">
        <f t="shared" si="10"/>
        <v>46356</v>
      </c>
    </row>
    <row r="23" spans="1:76" ht="29.15" customHeight="1">
      <c r="A23" s="137" t="s">
        <v>309</v>
      </c>
      <c r="B23" s="137" t="s">
        <v>310</v>
      </c>
      <c r="C23" s="138" t="s">
        <v>311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 t="shared" si="2"/>
        <v>46206</v>
      </c>
      <c r="AP23"/>
      <c r="AQ23"/>
      <c r="AR23"/>
      <c r="AS23"/>
      <c r="AT23"/>
      <c r="AU23"/>
      <c r="AV23"/>
      <c r="AW23"/>
      <c r="BB23" s="47" t="s">
        <v>312</v>
      </c>
      <c r="BC23" s="70" t="s">
        <v>309</v>
      </c>
      <c r="BD23" s="56" t="s">
        <v>276</v>
      </c>
      <c r="BE23" s="24" t="s">
        <v>276</v>
      </c>
      <c r="BF23" s="14" t="s">
        <v>60</v>
      </c>
      <c r="BG23" s="11">
        <v>44744</v>
      </c>
      <c r="BH23" s="40">
        <v>46206</v>
      </c>
      <c r="BI23" s="35">
        <f t="shared" si="3"/>
        <v>44743</v>
      </c>
      <c r="BJ23" s="35">
        <f t="shared" si="4"/>
        <v>46204</v>
      </c>
      <c r="BK23" s="14" t="s">
        <v>2</v>
      </c>
      <c r="BL23" s="78" t="s">
        <v>313</v>
      </c>
      <c r="BM23" s="46" t="s">
        <v>9</v>
      </c>
      <c r="BN23" s="46" t="s">
        <v>13</v>
      </c>
      <c r="BO23" s="46"/>
      <c r="BP23" s="53"/>
      <c r="BQ23" s="3">
        <f t="shared" si="12"/>
        <v>44444</v>
      </c>
      <c r="BR23" s="3">
        <f t="shared" si="5"/>
        <v>44440</v>
      </c>
      <c r="BS23" s="3">
        <f t="shared" si="6"/>
        <v>44564</v>
      </c>
      <c r="BT23" s="19">
        <f t="shared" si="7"/>
        <v>44562</v>
      </c>
      <c r="BU23" s="3">
        <f>BW23-180</f>
        <v>44564</v>
      </c>
      <c r="BV23" s="19">
        <f t="shared" si="8"/>
        <v>44562</v>
      </c>
      <c r="BW23" s="3">
        <f t="shared" si="9"/>
        <v>44744</v>
      </c>
      <c r="BX23" s="19">
        <f t="shared" si="10"/>
        <v>44743</v>
      </c>
    </row>
    <row r="24" spans="1:76" ht="29.15" customHeight="1">
      <c r="A24" s="137" t="s">
        <v>75</v>
      </c>
      <c r="B24" s="137" t="s">
        <v>310</v>
      </c>
      <c r="C24" s="138" t="s">
        <v>311</v>
      </c>
      <c r="D24" s="139" t="str">
        <f t="shared" ca="1" si="1"/>
        <v>À venir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47667</v>
      </c>
      <c r="AP24"/>
      <c r="AQ24"/>
      <c r="AR24"/>
      <c r="AS24"/>
      <c r="AT24"/>
      <c r="AU24"/>
      <c r="AV24"/>
      <c r="AW24"/>
      <c r="BB24" s="47" t="s">
        <v>312</v>
      </c>
      <c r="BC24" s="70" t="s">
        <v>70</v>
      </c>
      <c r="BD24" s="56" t="s">
        <v>276</v>
      </c>
      <c r="BE24" s="24"/>
      <c r="BF24" s="14" t="s">
        <v>60</v>
      </c>
      <c r="BG24" s="11">
        <v>46207</v>
      </c>
      <c r="BH24" s="40">
        <v>47667</v>
      </c>
      <c r="BI24" s="35">
        <f t="shared" si="3"/>
        <v>46204</v>
      </c>
      <c r="BJ24" s="35">
        <f t="shared" si="4"/>
        <v>47665</v>
      </c>
      <c r="BK24" s="14" t="s">
        <v>2</v>
      </c>
      <c r="BL24" s="78" t="s">
        <v>313</v>
      </c>
      <c r="BM24" s="46" t="s">
        <v>9</v>
      </c>
      <c r="BN24" s="46" t="s">
        <v>13</v>
      </c>
      <c r="BO24" s="46"/>
      <c r="BP24" s="53"/>
      <c r="BQ24" s="3">
        <f t="shared" si="12"/>
        <v>45907</v>
      </c>
      <c r="BR24" s="3">
        <f t="shared" si="5"/>
        <v>45901</v>
      </c>
      <c r="BS24" s="3">
        <f t="shared" si="6"/>
        <v>46027</v>
      </c>
      <c r="BT24" s="3">
        <f t="shared" si="7"/>
        <v>46023</v>
      </c>
      <c r="BU24" s="3">
        <f>BW24-180</f>
        <v>46027</v>
      </c>
      <c r="BV24" s="3">
        <f t="shared" si="8"/>
        <v>46023</v>
      </c>
      <c r="BW24" s="3">
        <f t="shared" si="9"/>
        <v>46207</v>
      </c>
      <c r="BX24" s="3">
        <f t="shared" si="10"/>
        <v>46204</v>
      </c>
    </row>
    <row r="25" spans="1:76" ht="29.15" customHeight="1">
      <c r="A25" s="137" t="s">
        <v>314</v>
      </c>
      <c r="B25" s="137" t="s">
        <v>310</v>
      </c>
      <c r="C25" s="138" t="s">
        <v>315</v>
      </c>
      <c r="D25" s="139" t="str">
        <f t="shared" ca="1" si="1"/>
        <v>En cours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 t="shared" si="2"/>
        <v>46089</v>
      </c>
      <c r="AP25"/>
      <c r="AQ25"/>
      <c r="AR25"/>
      <c r="AS25"/>
      <c r="AT25"/>
      <c r="AU25"/>
      <c r="AV25"/>
      <c r="AW25"/>
      <c r="BB25" s="47" t="s">
        <v>316</v>
      </c>
      <c r="BC25" s="70" t="s">
        <v>314</v>
      </c>
      <c r="BD25" s="24" t="s">
        <v>276</v>
      </c>
      <c r="BE25" s="24" t="s">
        <v>59</v>
      </c>
      <c r="BF25" s="14" t="s">
        <v>60</v>
      </c>
      <c r="BG25" s="11">
        <v>44629</v>
      </c>
      <c r="BH25" s="40">
        <v>46089</v>
      </c>
      <c r="BI25" s="35">
        <f t="shared" si="3"/>
        <v>44621</v>
      </c>
      <c r="BJ25" s="35">
        <f t="shared" si="4"/>
        <v>46082</v>
      </c>
      <c r="BK25" s="14" t="s">
        <v>0</v>
      </c>
      <c r="BL25" s="80" t="s">
        <v>317</v>
      </c>
      <c r="BM25" s="46" t="s">
        <v>9</v>
      </c>
      <c r="BN25" s="46" t="s">
        <v>10</v>
      </c>
      <c r="BO25" s="46"/>
      <c r="BP25" s="53"/>
      <c r="BQ25" s="3">
        <f t="shared" si="12"/>
        <v>44329</v>
      </c>
      <c r="BR25" s="3">
        <f t="shared" si="5"/>
        <v>44317</v>
      </c>
      <c r="BS25" s="3">
        <f t="shared" si="6"/>
        <v>44449</v>
      </c>
      <c r="BT25" s="3">
        <f t="shared" si="7"/>
        <v>44440</v>
      </c>
      <c r="BU25" s="3">
        <f>BW25-180</f>
        <v>44449</v>
      </c>
      <c r="BV25" s="3">
        <f t="shared" si="8"/>
        <v>44440</v>
      </c>
      <c r="BW25" s="3">
        <f t="shared" si="9"/>
        <v>44629</v>
      </c>
      <c r="BX25" s="3">
        <f t="shared" si="10"/>
        <v>44621</v>
      </c>
    </row>
    <row r="26" spans="1:76" ht="29.15" customHeight="1">
      <c r="A26" s="137" t="s">
        <v>75</v>
      </c>
      <c r="B26" s="137" t="s">
        <v>310</v>
      </c>
      <c r="C26" s="138" t="s">
        <v>315</v>
      </c>
      <c r="D26" s="139" t="str">
        <f t="shared" ca="1" si="1"/>
        <v>À venir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318">
        <f t="shared" si="2"/>
        <v>47550</v>
      </c>
      <c r="AP26"/>
      <c r="AQ26"/>
      <c r="AR26"/>
      <c r="AS26"/>
      <c r="AT26"/>
      <c r="AU26"/>
      <c r="AV26"/>
      <c r="AW26"/>
      <c r="BB26" s="47" t="s">
        <v>316</v>
      </c>
      <c r="BC26" s="70" t="s">
        <v>70</v>
      </c>
      <c r="BD26" s="56" t="s">
        <v>276</v>
      </c>
      <c r="BE26" s="24"/>
      <c r="BF26" s="14" t="s">
        <v>60</v>
      </c>
      <c r="BG26" s="11">
        <v>46090</v>
      </c>
      <c r="BH26" s="40">
        <v>47550</v>
      </c>
      <c r="BI26" s="11">
        <f t="shared" si="3"/>
        <v>46082</v>
      </c>
      <c r="BJ26" s="11">
        <f t="shared" si="4"/>
        <v>47543</v>
      </c>
      <c r="BK26" s="14" t="s">
        <v>0</v>
      </c>
      <c r="BL26" s="80" t="s">
        <v>317</v>
      </c>
      <c r="BM26" s="46" t="s">
        <v>9</v>
      </c>
      <c r="BN26" s="46" t="s">
        <v>10</v>
      </c>
      <c r="BO26" s="46"/>
      <c r="BP26" s="53"/>
      <c r="BQ26" s="3">
        <f t="shared" si="12"/>
        <v>45790</v>
      </c>
      <c r="BR26" s="3">
        <f t="shared" si="5"/>
        <v>45778</v>
      </c>
      <c r="BS26" s="3">
        <f t="shared" si="6"/>
        <v>45910</v>
      </c>
      <c r="BT26" s="3">
        <f t="shared" si="7"/>
        <v>45901</v>
      </c>
      <c r="BU26" s="3">
        <f>BW26-180</f>
        <v>45910</v>
      </c>
      <c r="BV26" s="3">
        <f t="shared" si="8"/>
        <v>45901</v>
      </c>
      <c r="BW26" s="3">
        <f t="shared" si="9"/>
        <v>46090</v>
      </c>
      <c r="BX26" s="3">
        <f t="shared" si="10"/>
        <v>46082</v>
      </c>
    </row>
    <row r="27" spans="1:76" ht="29.15" customHeight="1">
      <c r="A27" s="137" t="s">
        <v>318</v>
      </c>
      <c r="B27" s="137" t="s">
        <v>310</v>
      </c>
      <c r="C27" s="138" t="s">
        <v>319</v>
      </c>
      <c r="D27" s="139" t="str">
        <f t="shared" ca="1" si="1"/>
        <v>À venir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318">
        <f t="shared" si="2"/>
        <v>47040</v>
      </c>
      <c r="AQ27"/>
      <c r="AR27"/>
      <c r="AS27"/>
      <c r="AT27"/>
      <c r="AU27"/>
      <c r="AV27"/>
      <c r="AW27"/>
      <c r="BB27" s="47" t="s">
        <v>320</v>
      </c>
      <c r="BC27" s="70" t="s">
        <v>318</v>
      </c>
      <c r="BD27" s="56" t="s">
        <v>276</v>
      </c>
      <c r="BE27" s="24"/>
      <c r="BF27" s="14" t="s">
        <v>195</v>
      </c>
      <c r="BG27" s="11">
        <v>45580</v>
      </c>
      <c r="BH27" s="40">
        <v>47040</v>
      </c>
      <c r="BI27" s="35">
        <f t="shared" ref="BI27:BI59" si="13">IF(DAY(BG27)&lt;=15,DATE(YEAR(BG27),MONTH(BG27),1),EOMONTH(BG27,0))</f>
        <v>45566</v>
      </c>
      <c r="BJ27" s="35">
        <v>46873</v>
      </c>
      <c r="BK27" s="14" t="s">
        <v>0</v>
      </c>
      <c r="BL27" s="64" t="s">
        <v>321</v>
      </c>
      <c r="BM27" s="46" t="s">
        <v>9</v>
      </c>
      <c r="BN27" s="46" t="s">
        <v>10</v>
      </c>
      <c r="BO27" s="46" t="s">
        <v>11</v>
      </c>
      <c r="BP27" s="53"/>
      <c r="BQ27" s="3">
        <f t="shared" si="12"/>
        <v>45360</v>
      </c>
      <c r="BR27" s="3">
        <f t="shared" si="5"/>
        <v>45352</v>
      </c>
      <c r="BS27" s="3">
        <f t="shared" si="6"/>
        <v>45480</v>
      </c>
      <c r="BT27" s="3">
        <f t="shared" si="7"/>
        <v>45474</v>
      </c>
      <c r="BU27" s="3">
        <f>BW27-100</f>
        <v>45480</v>
      </c>
      <c r="BV27" s="3">
        <f t="shared" si="8"/>
        <v>45474</v>
      </c>
      <c r="BW27" s="3">
        <f t="shared" si="9"/>
        <v>45580</v>
      </c>
      <c r="BX27" s="3">
        <f t="shared" si="10"/>
        <v>45566</v>
      </c>
    </row>
    <row r="28" spans="1:76" ht="29.15" customHeight="1">
      <c r="A28" s="137" t="s">
        <v>322</v>
      </c>
      <c r="B28" s="137" t="s">
        <v>310</v>
      </c>
      <c r="C28" s="137" t="s">
        <v>323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318">
        <f t="shared" si="2"/>
        <v>46948</v>
      </c>
      <c r="AQ28"/>
      <c r="AR28"/>
      <c r="AS28"/>
      <c r="AT28"/>
      <c r="AU28"/>
      <c r="AV28"/>
      <c r="AW28"/>
      <c r="BB28" s="47" t="s">
        <v>320</v>
      </c>
      <c r="BC28" s="70" t="s">
        <v>322</v>
      </c>
      <c r="BD28" s="24" t="s">
        <v>276</v>
      </c>
      <c r="BE28" s="24" t="s">
        <v>276</v>
      </c>
      <c r="BF28" s="14" t="s">
        <v>60</v>
      </c>
      <c r="BG28" s="11">
        <v>45488</v>
      </c>
      <c r="BH28" s="40">
        <f>BG28+1460</f>
        <v>46948</v>
      </c>
      <c r="BI28" s="35">
        <f t="shared" si="13"/>
        <v>45474</v>
      </c>
      <c r="BJ28" s="35">
        <f t="shared" ref="BJ28:BJ60" si="14">IF(DAY(BH28)&lt;=15,DATE(YEAR(BH28),MONTH(BH28),1),EOMONTH(BH28,0))</f>
        <v>46935</v>
      </c>
      <c r="BK28" s="14" t="s">
        <v>0</v>
      </c>
      <c r="BL28" s="64" t="s">
        <v>324</v>
      </c>
      <c r="BM28" s="46" t="s">
        <v>9</v>
      </c>
      <c r="BN28" s="46" t="s">
        <v>10</v>
      </c>
      <c r="BO28" s="46" t="s">
        <v>11</v>
      </c>
      <c r="BP28" s="53"/>
      <c r="BQ28" s="3">
        <f t="shared" si="12"/>
        <v>45258</v>
      </c>
      <c r="BR28" s="3">
        <f t="shared" si="5"/>
        <v>45260</v>
      </c>
      <c r="BS28" s="3">
        <f t="shared" si="6"/>
        <v>45378</v>
      </c>
      <c r="BT28" s="19">
        <f t="shared" si="7"/>
        <v>45382</v>
      </c>
      <c r="BU28" s="3">
        <f>BW28-110</f>
        <v>45378</v>
      </c>
      <c r="BV28" s="19">
        <f t="shared" si="8"/>
        <v>45382</v>
      </c>
      <c r="BW28" s="3">
        <f t="shared" si="9"/>
        <v>45488</v>
      </c>
      <c r="BX28" s="19">
        <f t="shared" si="10"/>
        <v>45474</v>
      </c>
    </row>
    <row r="29" spans="1:76" ht="29.15" customHeight="1">
      <c r="A29" s="137" t="s">
        <v>325</v>
      </c>
      <c r="B29" s="137" t="s">
        <v>310</v>
      </c>
      <c r="C29" s="138" t="s">
        <v>326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318">
        <f t="shared" si="2"/>
        <v>46213</v>
      </c>
      <c r="BB29" s="8" t="s">
        <v>320</v>
      </c>
      <c r="BC29" s="70" t="s">
        <v>325</v>
      </c>
      <c r="BD29" s="13" t="s">
        <v>327</v>
      </c>
      <c r="BE29" s="1" t="s">
        <v>276</v>
      </c>
      <c r="BF29" s="1" t="s">
        <v>229</v>
      </c>
      <c r="BG29" s="11">
        <v>44734</v>
      </c>
      <c r="BH29" s="11">
        <v>46213</v>
      </c>
      <c r="BI29" s="2">
        <f t="shared" si="13"/>
        <v>44742</v>
      </c>
      <c r="BJ29" s="2">
        <f t="shared" si="14"/>
        <v>46204</v>
      </c>
      <c r="BK29" s="1" t="s">
        <v>0</v>
      </c>
      <c r="BL29" s="50" t="s">
        <v>328</v>
      </c>
      <c r="BM29" s="46" t="s">
        <v>9</v>
      </c>
      <c r="BN29" s="46" t="s">
        <v>10</v>
      </c>
      <c r="BO29" s="46"/>
      <c r="BP29" s="53"/>
      <c r="BQ29" s="3">
        <f>BS29-60</f>
        <v>44464</v>
      </c>
      <c r="BR29" s="3">
        <f t="shared" si="5"/>
        <v>44469</v>
      </c>
      <c r="BS29" s="3">
        <f t="shared" si="6"/>
        <v>44524</v>
      </c>
      <c r="BT29" s="22">
        <f t="shared" si="7"/>
        <v>44530</v>
      </c>
      <c r="BU29" s="3">
        <f>BW29-210</f>
        <v>44524</v>
      </c>
      <c r="BV29" s="22">
        <f t="shared" si="8"/>
        <v>44530</v>
      </c>
      <c r="BW29" s="3">
        <f t="shared" si="9"/>
        <v>44734</v>
      </c>
      <c r="BX29" s="22">
        <f t="shared" si="10"/>
        <v>44742</v>
      </c>
    </row>
    <row r="30" spans="1:76" ht="29.15" customHeight="1">
      <c r="A30" s="137" t="s">
        <v>75</v>
      </c>
      <c r="B30" s="137" t="s">
        <v>310</v>
      </c>
      <c r="C30" s="138" t="s">
        <v>326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318">
        <f t="shared" si="2"/>
        <v>47674</v>
      </c>
      <c r="BB30" s="8" t="s">
        <v>320</v>
      </c>
      <c r="BC30" s="46" t="s">
        <v>70</v>
      </c>
      <c r="BD30" s="14" t="s">
        <v>327</v>
      </c>
      <c r="BE30" s="1" t="s">
        <v>276</v>
      </c>
      <c r="BF30" s="1" t="s">
        <v>60</v>
      </c>
      <c r="BG30" s="11">
        <f>BH29+1</f>
        <v>46214</v>
      </c>
      <c r="BH30" s="11">
        <f>BG30+1460</f>
        <v>47674</v>
      </c>
      <c r="BI30" s="2">
        <f t="shared" si="13"/>
        <v>46204</v>
      </c>
      <c r="BJ30" s="2">
        <f t="shared" si="14"/>
        <v>47665</v>
      </c>
      <c r="BK30" s="1" t="s">
        <v>0</v>
      </c>
      <c r="BL30" s="50" t="s">
        <v>328</v>
      </c>
      <c r="BM30" s="46" t="s">
        <v>9</v>
      </c>
      <c r="BN30" s="46" t="s">
        <v>10</v>
      </c>
      <c r="BO30" s="46"/>
      <c r="BP30" s="53"/>
      <c r="BQ30" s="3">
        <f>BS30-155</f>
        <v>45849</v>
      </c>
      <c r="BR30" s="3">
        <f t="shared" si="5"/>
        <v>45839</v>
      </c>
      <c r="BS30" s="3">
        <f t="shared" si="6"/>
        <v>46004</v>
      </c>
      <c r="BT30" s="3">
        <f t="shared" si="7"/>
        <v>45992</v>
      </c>
      <c r="BU30" s="3">
        <f>BW30-210</f>
        <v>46004</v>
      </c>
      <c r="BV30" s="3">
        <f t="shared" si="8"/>
        <v>45992</v>
      </c>
      <c r="BW30" s="3">
        <f t="shared" si="9"/>
        <v>46214</v>
      </c>
      <c r="BX30" s="3">
        <f t="shared" si="10"/>
        <v>46204</v>
      </c>
    </row>
    <row r="31" spans="1:76" ht="29.15" customHeight="1">
      <c r="A31" s="137" t="s">
        <v>329</v>
      </c>
      <c r="B31" s="137" t="s">
        <v>310</v>
      </c>
      <c r="C31" s="138" t="s">
        <v>330</v>
      </c>
      <c r="D31" s="139" t="str">
        <f t="shared" ca="1" si="1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318">
        <f t="shared" si="2"/>
        <v>46059</v>
      </c>
      <c r="BB31" s="47" t="s">
        <v>331</v>
      </c>
      <c r="BC31" s="70" t="s">
        <v>329</v>
      </c>
      <c r="BD31" s="56" t="s">
        <v>276</v>
      </c>
      <c r="BE31" s="24" t="s">
        <v>276</v>
      </c>
      <c r="BF31" s="14" t="s">
        <v>195</v>
      </c>
      <c r="BG31" s="11">
        <v>44599</v>
      </c>
      <c r="BH31" s="40">
        <v>46059</v>
      </c>
      <c r="BI31" s="35">
        <f t="shared" si="13"/>
        <v>44593</v>
      </c>
      <c r="BJ31" s="35">
        <f t="shared" si="14"/>
        <v>46054</v>
      </c>
      <c r="BK31" s="14" t="s">
        <v>0</v>
      </c>
      <c r="BL31" s="64" t="s">
        <v>332</v>
      </c>
      <c r="BM31" s="46" t="s">
        <v>9</v>
      </c>
      <c r="BN31" s="46" t="s">
        <v>10</v>
      </c>
      <c r="BO31" s="46"/>
      <c r="BP31" s="53"/>
      <c r="BQ31" s="3">
        <f>BS31-120</f>
        <v>44299</v>
      </c>
      <c r="BR31" s="3">
        <f t="shared" si="5"/>
        <v>44287</v>
      </c>
      <c r="BS31" s="3">
        <f t="shared" si="6"/>
        <v>44419</v>
      </c>
      <c r="BT31" s="3">
        <f t="shared" si="7"/>
        <v>44409</v>
      </c>
      <c r="BU31" s="3">
        <f t="shared" ref="BU31:BU42" si="15">BW31-180</f>
        <v>44419</v>
      </c>
      <c r="BV31" s="3">
        <f t="shared" si="8"/>
        <v>44409</v>
      </c>
      <c r="BW31" s="3">
        <f t="shared" si="9"/>
        <v>44599</v>
      </c>
      <c r="BX31" s="3">
        <f t="shared" si="10"/>
        <v>44593</v>
      </c>
    </row>
    <row r="32" spans="1:76" ht="29.15" customHeight="1">
      <c r="A32" s="137" t="s">
        <v>75</v>
      </c>
      <c r="B32" s="137" t="s">
        <v>310</v>
      </c>
      <c r="C32" s="138" t="s">
        <v>330</v>
      </c>
      <c r="D32" s="139" t="str">
        <f t="shared" ca="1" si="1"/>
        <v>À venir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318">
        <f t="shared" si="2"/>
        <v>47520</v>
      </c>
      <c r="BB32" s="47" t="s">
        <v>331</v>
      </c>
      <c r="BC32" s="70" t="s">
        <v>70</v>
      </c>
      <c r="BD32" s="56" t="s">
        <v>276</v>
      </c>
      <c r="BE32" s="24"/>
      <c r="BF32" s="14" t="s">
        <v>195</v>
      </c>
      <c r="BG32" s="11">
        <v>46060</v>
      </c>
      <c r="BH32" s="40">
        <v>47520</v>
      </c>
      <c r="BI32" s="35">
        <f t="shared" si="13"/>
        <v>46054</v>
      </c>
      <c r="BJ32" s="35">
        <f t="shared" si="14"/>
        <v>47515</v>
      </c>
      <c r="BK32" s="14" t="s">
        <v>0</v>
      </c>
      <c r="BL32" s="64"/>
      <c r="BM32" s="46" t="s">
        <v>9</v>
      </c>
      <c r="BN32" s="46" t="s">
        <v>10</v>
      </c>
      <c r="BO32" s="46"/>
      <c r="BP32" s="53"/>
      <c r="BQ32" s="3">
        <f>BS32-120</f>
        <v>45760</v>
      </c>
      <c r="BR32" s="3">
        <f t="shared" si="5"/>
        <v>45748</v>
      </c>
      <c r="BS32" s="3">
        <f t="shared" si="6"/>
        <v>45880</v>
      </c>
      <c r="BT32" s="3">
        <f t="shared" si="7"/>
        <v>45870</v>
      </c>
      <c r="BU32" s="3">
        <f t="shared" si="15"/>
        <v>45880</v>
      </c>
      <c r="BV32" s="3">
        <f t="shared" si="8"/>
        <v>45870</v>
      </c>
      <c r="BW32" s="3">
        <f t="shared" si="9"/>
        <v>46060</v>
      </c>
      <c r="BX32" s="3">
        <f t="shared" si="10"/>
        <v>46054</v>
      </c>
    </row>
    <row r="33" spans="1:76" ht="29.15" customHeight="1">
      <c r="A33" s="137" t="s">
        <v>333</v>
      </c>
      <c r="B33" s="137" t="s">
        <v>310</v>
      </c>
      <c r="C33" s="138" t="s">
        <v>334</v>
      </c>
      <c r="D33" s="139" t="str">
        <f t="shared" ca="1" si="1"/>
        <v>En cours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318">
        <f t="shared" si="2"/>
        <v>45716</v>
      </c>
      <c r="BB33" s="47" t="s">
        <v>333</v>
      </c>
      <c r="BC33" s="70" t="s">
        <v>333</v>
      </c>
      <c r="BD33" s="24" t="s">
        <v>276</v>
      </c>
      <c r="BE33" s="24" t="s">
        <v>276</v>
      </c>
      <c r="BF33" s="14" t="s">
        <v>195</v>
      </c>
      <c r="BG33" s="11">
        <v>44256</v>
      </c>
      <c r="BH33" s="40">
        <v>45716</v>
      </c>
      <c r="BI33" s="35">
        <f t="shared" si="13"/>
        <v>44256</v>
      </c>
      <c r="BJ33" s="35">
        <f t="shared" si="14"/>
        <v>45716</v>
      </c>
      <c r="BK33" s="14" t="s">
        <v>0</v>
      </c>
      <c r="BL33" s="64" t="s">
        <v>335</v>
      </c>
      <c r="BM33" s="46" t="s">
        <v>9</v>
      </c>
      <c r="BN33" s="46" t="s">
        <v>10</v>
      </c>
      <c r="BO33" s="46"/>
      <c r="BP33" s="53"/>
      <c r="BQ33" s="3">
        <f>BS33-120</f>
        <v>43956</v>
      </c>
      <c r="BR33" s="3">
        <f t="shared" si="5"/>
        <v>43952</v>
      </c>
      <c r="BS33" s="3">
        <f t="shared" si="6"/>
        <v>44076</v>
      </c>
      <c r="BT33" s="3">
        <f t="shared" si="7"/>
        <v>44075</v>
      </c>
      <c r="BU33" s="3">
        <f t="shared" si="15"/>
        <v>44076</v>
      </c>
      <c r="BV33" s="3">
        <f t="shared" si="8"/>
        <v>44075</v>
      </c>
      <c r="BW33" s="3">
        <f t="shared" si="9"/>
        <v>44256</v>
      </c>
      <c r="BX33" s="3">
        <f t="shared" si="10"/>
        <v>44256</v>
      </c>
    </row>
    <row r="34" spans="1:76" ht="29.15" customHeight="1">
      <c r="A34" s="137" t="s">
        <v>75</v>
      </c>
      <c r="B34" s="137" t="s">
        <v>310</v>
      </c>
      <c r="C34" s="138" t="s">
        <v>334</v>
      </c>
      <c r="D34" s="139" t="str">
        <f t="shared" ca="1" si="1"/>
        <v>À venir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318">
        <f t="shared" si="2"/>
        <v>47177</v>
      </c>
      <c r="BB34" s="47" t="s">
        <v>333</v>
      </c>
      <c r="BC34" s="70" t="s">
        <v>70</v>
      </c>
      <c r="BD34" s="56" t="s">
        <v>276</v>
      </c>
      <c r="BE34" s="24"/>
      <c r="BF34" s="14" t="s">
        <v>195</v>
      </c>
      <c r="BG34" s="11">
        <v>45717</v>
      </c>
      <c r="BH34" s="40">
        <v>47177</v>
      </c>
      <c r="BI34" s="35">
        <f t="shared" si="13"/>
        <v>45717</v>
      </c>
      <c r="BJ34" s="35">
        <f t="shared" si="14"/>
        <v>47177</v>
      </c>
      <c r="BK34" s="14" t="s">
        <v>0</v>
      </c>
      <c r="BL34" s="64" t="s">
        <v>335</v>
      </c>
      <c r="BM34" s="46" t="s">
        <v>9</v>
      </c>
      <c r="BN34" s="46" t="s">
        <v>10</v>
      </c>
      <c r="BO34" s="46" t="s">
        <v>11</v>
      </c>
      <c r="BP34" s="53"/>
      <c r="BQ34" s="3">
        <f>BS34-120</f>
        <v>45417</v>
      </c>
      <c r="BR34" s="3">
        <f t="shared" si="5"/>
        <v>45413</v>
      </c>
      <c r="BS34" s="3">
        <f t="shared" si="6"/>
        <v>45537</v>
      </c>
      <c r="BT34" s="3">
        <f t="shared" si="7"/>
        <v>45536</v>
      </c>
      <c r="BU34" s="3">
        <f t="shared" si="15"/>
        <v>45537</v>
      </c>
      <c r="BV34" s="3">
        <f t="shared" si="8"/>
        <v>45536</v>
      </c>
      <c r="BW34" s="3">
        <f t="shared" si="9"/>
        <v>45717</v>
      </c>
      <c r="BX34" s="3">
        <f t="shared" si="10"/>
        <v>45717</v>
      </c>
    </row>
    <row r="35" spans="1:76" ht="29.15" customHeight="1">
      <c r="A35" s="137" t="s">
        <v>336</v>
      </c>
      <c r="B35" s="137" t="s">
        <v>310</v>
      </c>
      <c r="C35" s="138" t="s">
        <v>337</v>
      </c>
      <c r="D35" s="139" t="str">
        <f t="shared" ca="1" si="1"/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318">
        <f t="shared" si="2"/>
        <v>45791</v>
      </c>
      <c r="BB35" s="47" t="s">
        <v>336</v>
      </c>
      <c r="BC35" s="70" t="s">
        <v>336</v>
      </c>
      <c r="BD35" s="24" t="s">
        <v>276</v>
      </c>
      <c r="BE35" s="24" t="s">
        <v>276</v>
      </c>
      <c r="BF35" s="14" t="s">
        <v>60</v>
      </c>
      <c r="BG35" s="11">
        <v>44331</v>
      </c>
      <c r="BH35" s="40">
        <v>45791</v>
      </c>
      <c r="BI35" s="35">
        <f t="shared" si="13"/>
        <v>44317</v>
      </c>
      <c r="BJ35" s="35">
        <f t="shared" si="14"/>
        <v>45778</v>
      </c>
      <c r="BK35" s="14" t="s">
        <v>2</v>
      </c>
      <c r="BL35" s="64" t="s">
        <v>338</v>
      </c>
      <c r="BM35" s="46" t="s">
        <v>9</v>
      </c>
      <c r="BN35" s="46" t="s">
        <v>13</v>
      </c>
      <c r="BO35" s="46"/>
      <c r="BP35" s="53"/>
      <c r="BQ35" s="3">
        <f>BS35-120</f>
        <v>44031</v>
      </c>
      <c r="BR35" s="3">
        <f t="shared" si="5"/>
        <v>44043</v>
      </c>
      <c r="BS35" s="3">
        <f t="shared" si="6"/>
        <v>44151</v>
      </c>
      <c r="BT35" s="3">
        <f t="shared" si="7"/>
        <v>44165</v>
      </c>
      <c r="BU35" s="3">
        <f t="shared" si="15"/>
        <v>44151</v>
      </c>
      <c r="BV35" s="3">
        <f t="shared" si="8"/>
        <v>44165</v>
      </c>
      <c r="BW35" s="3">
        <f t="shared" si="9"/>
        <v>44331</v>
      </c>
      <c r="BX35" s="3">
        <f t="shared" si="10"/>
        <v>44317</v>
      </c>
    </row>
    <row r="36" spans="1:76" ht="29.15" customHeight="1">
      <c r="A36" s="137" t="s">
        <v>75</v>
      </c>
      <c r="B36" s="137" t="s">
        <v>310</v>
      </c>
      <c r="C36" s="138" t="s">
        <v>337</v>
      </c>
      <c r="D36" s="139" t="str">
        <f t="shared" ca="1" si="1"/>
        <v>À venir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318">
        <f t="shared" si="2"/>
        <v>47252</v>
      </c>
      <c r="BB36" s="47" t="s">
        <v>336</v>
      </c>
      <c r="BC36" s="70" t="s">
        <v>70</v>
      </c>
      <c r="BD36" s="24" t="s">
        <v>276</v>
      </c>
      <c r="BE36" s="24"/>
      <c r="BF36" s="14" t="s">
        <v>60</v>
      </c>
      <c r="BG36" s="11">
        <v>45792</v>
      </c>
      <c r="BH36" s="40">
        <v>47252</v>
      </c>
      <c r="BI36" s="35">
        <f t="shared" si="13"/>
        <v>45778</v>
      </c>
      <c r="BJ36" s="35">
        <f t="shared" si="14"/>
        <v>47239</v>
      </c>
      <c r="BK36" s="14" t="s">
        <v>2</v>
      </c>
      <c r="BL36" s="64" t="s">
        <v>338</v>
      </c>
      <c r="BM36" s="46" t="s">
        <v>9</v>
      </c>
      <c r="BN36" s="46" t="s">
        <v>13</v>
      </c>
      <c r="BO36" s="46"/>
      <c r="BP36" s="53"/>
      <c r="BQ36" s="3">
        <f>BS36-150</f>
        <v>45462</v>
      </c>
      <c r="BR36" s="3">
        <f t="shared" si="5"/>
        <v>45473</v>
      </c>
      <c r="BS36" s="3">
        <f t="shared" si="6"/>
        <v>45612</v>
      </c>
      <c r="BT36" s="3">
        <f t="shared" si="7"/>
        <v>45626</v>
      </c>
      <c r="BU36" s="3">
        <f t="shared" si="15"/>
        <v>45612</v>
      </c>
      <c r="BV36" s="3">
        <f t="shared" si="8"/>
        <v>45626</v>
      </c>
      <c r="BW36" s="3">
        <f t="shared" si="9"/>
        <v>45792</v>
      </c>
      <c r="BX36" s="3">
        <f t="shared" si="10"/>
        <v>45778</v>
      </c>
    </row>
    <row r="37" spans="1:76" ht="29.15" customHeight="1">
      <c r="A37" s="137" t="s">
        <v>339</v>
      </c>
      <c r="B37" s="137" t="s">
        <v>310</v>
      </c>
      <c r="C37" s="138" t="s">
        <v>340</v>
      </c>
      <c r="D37" s="139" t="str">
        <f t="shared" ca="1" si="1"/>
        <v>En cours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318">
        <f t="shared" si="2"/>
        <v>46186</v>
      </c>
      <c r="BB37" s="47" t="s">
        <v>339</v>
      </c>
      <c r="BC37" s="70" t="s">
        <v>339</v>
      </c>
      <c r="BD37" s="24" t="s">
        <v>276</v>
      </c>
      <c r="BE37" s="24" t="s">
        <v>276</v>
      </c>
      <c r="BF37" s="14" t="s">
        <v>60</v>
      </c>
      <c r="BG37" s="11">
        <v>44840</v>
      </c>
      <c r="BH37" s="40">
        <v>46186</v>
      </c>
      <c r="BI37" s="35">
        <f t="shared" si="13"/>
        <v>44835</v>
      </c>
      <c r="BJ37" s="35">
        <f t="shared" si="14"/>
        <v>46174</v>
      </c>
      <c r="BK37" s="14" t="s">
        <v>0</v>
      </c>
      <c r="BL37" s="64" t="s">
        <v>341</v>
      </c>
      <c r="BM37" s="46" t="s">
        <v>9</v>
      </c>
      <c r="BN37" s="46" t="s">
        <v>15</v>
      </c>
      <c r="BO37" s="46"/>
      <c r="BP37" s="53"/>
      <c r="BQ37" s="3">
        <f>BS37-120</f>
        <v>44540</v>
      </c>
      <c r="BR37" s="3">
        <f t="shared" si="5"/>
        <v>44531</v>
      </c>
      <c r="BS37" s="3">
        <f t="shared" si="6"/>
        <v>44660</v>
      </c>
      <c r="BT37" s="3">
        <f t="shared" si="7"/>
        <v>44652</v>
      </c>
      <c r="BU37" s="3">
        <f t="shared" si="15"/>
        <v>44660</v>
      </c>
      <c r="BV37" s="3">
        <f t="shared" si="8"/>
        <v>44652</v>
      </c>
      <c r="BW37" s="3">
        <f t="shared" si="9"/>
        <v>44840</v>
      </c>
      <c r="BX37" s="3">
        <f t="shared" si="10"/>
        <v>44835</v>
      </c>
    </row>
    <row r="38" spans="1:76" ht="29.15" customHeight="1">
      <c r="A38" s="137" t="s">
        <v>75</v>
      </c>
      <c r="B38" s="137" t="s">
        <v>310</v>
      </c>
      <c r="C38" s="138" t="s">
        <v>340</v>
      </c>
      <c r="D38" s="139" t="str">
        <f t="shared" ca="1" si="1"/>
        <v>À venir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318">
        <f t="shared" si="2"/>
        <v>47647</v>
      </c>
      <c r="BB38" s="47" t="s">
        <v>339</v>
      </c>
      <c r="BC38" s="70" t="s">
        <v>70</v>
      </c>
      <c r="BD38" s="24" t="s">
        <v>276</v>
      </c>
      <c r="BE38" s="24"/>
      <c r="BF38" s="14" t="s">
        <v>60</v>
      </c>
      <c r="BG38" s="11">
        <v>46187</v>
      </c>
      <c r="BH38" s="40">
        <v>47647</v>
      </c>
      <c r="BI38" s="35">
        <f t="shared" si="13"/>
        <v>46174</v>
      </c>
      <c r="BJ38" s="35">
        <f t="shared" si="14"/>
        <v>47635</v>
      </c>
      <c r="BK38" s="14" t="s">
        <v>0</v>
      </c>
      <c r="BL38" s="64" t="s">
        <v>341</v>
      </c>
      <c r="BM38" s="46" t="s">
        <v>9</v>
      </c>
      <c r="BN38" s="46" t="s">
        <v>15</v>
      </c>
      <c r="BO38" s="46" t="s">
        <v>11</v>
      </c>
      <c r="BP38" s="53"/>
      <c r="BQ38" s="3">
        <f>BS38-150</f>
        <v>45857</v>
      </c>
      <c r="BR38" s="3">
        <f t="shared" si="5"/>
        <v>45869</v>
      </c>
      <c r="BS38" s="3">
        <f t="shared" si="6"/>
        <v>46007</v>
      </c>
      <c r="BT38" s="3">
        <f t="shared" si="7"/>
        <v>46022</v>
      </c>
      <c r="BU38" s="3">
        <f t="shared" si="15"/>
        <v>46007</v>
      </c>
      <c r="BV38" s="3">
        <f t="shared" si="8"/>
        <v>46022</v>
      </c>
      <c r="BW38" s="3">
        <f t="shared" si="9"/>
        <v>46187</v>
      </c>
      <c r="BX38" s="3">
        <f t="shared" ref="BX38:BX70" si="16">IF(DAY(BW38)&lt;=15,DATE(YEAR(BW38),MONTH(BW38),1),EOMONTH(BW38,0))</f>
        <v>46174</v>
      </c>
    </row>
    <row r="39" spans="1:76" ht="33.75" customHeight="1">
      <c r="A39" s="137" t="s">
        <v>342</v>
      </c>
      <c r="B39" s="137" t="s">
        <v>310</v>
      </c>
      <c r="C39" s="138" t="s">
        <v>343</v>
      </c>
      <c r="D39" s="139" t="str">
        <f t="shared" ca="1" si="1"/>
        <v>En cours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318">
        <f t="shared" si="2"/>
        <v>46821</v>
      </c>
      <c r="BB39" s="47" t="s">
        <v>342</v>
      </c>
      <c r="BC39" s="70" t="s">
        <v>342</v>
      </c>
      <c r="BD39" s="24"/>
      <c r="BE39" s="24"/>
      <c r="BF39" s="14"/>
      <c r="BG39" s="11">
        <v>45361</v>
      </c>
      <c r="BH39" s="40">
        <v>46821</v>
      </c>
      <c r="BI39" s="35">
        <f t="shared" si="13"/>
        <v>45352</v>
      </c>
      <c r="BJ39" s="35">
        <f t="shared" si="14"/>
        <v>46813</v>
      </c>
      <c r="BK39" s="14"/>
      <c r="BL39" s="64" t="s">
        <v>343</v>
      </c>
      <c r="BM39" s="46"/>
      <c r="BN39" s="46"/>
      <c r="BO39" s="46"/>
      <c r="BP39" s="53"/>
      <c r="BQ39" s="3">
        <f t="shared" ref="BQ39:BQ40" si="17">BS39-150</f>
        <v>45031</v>
      </c>
      <c r="BR39" s="3">
        <f t="shared" ref="BR39:BR40" si="18">IF(DAY(BQ39)&lt;=15,DATE(YEAR(BQ39),MONTH(BQ39),1),EOMONTH(BQ39,0))</f>
        <v>45017</v>
      </c>
      <c r="BS39" s="3">
        <f t="shared" ref="BS39:BS40" si="19">BU39</f>
        <v>45181</v>
      </c>
      <c r="BT39" s="3">
        <f t="shared" ref="BT39:BT40" si="20">IF(DAY(BS39)&lt;=15,DATE(YEAR(BS39),MONTH(BS39),1),EOMONTH(BS39,0))</f>
        <v>45170</v>
      </c>
      <c r="BU39" s="3">
        <f t="shared" ref="BU39:BU40" si="21">BW39-180</f>
        <v>45181</v>
      </c>
      <c r="BV39" s="3">
        <f t="shared" ref="BV39:BV40" si="22">IF(DAY(BU39)&lt;=15,DATE(YEAR(BU39),MONTH(BU39),1),EOMONTH(BU39,0))</f>
        <v>45170</v>
      </c>
      <c r="BW39" s="3">
        <f t="shared" ref="BW39:BW40" si="23">BG39</f>
        <v>45361</v>
      </c>
      <c r="BX39" s="3">
        <f t="shared" ref="BX39:BX40" si="24">IF(DAY(BW39)&lt;=15,DATE(YEAR(BW39),MONTH(BW39),1),EOMONTH(BW39,0))</f>
        <v>45352</v>
      </c>
    </row>
    <row r="40" spans="1:76" ht="33.75" customHeight="1">
      <c r="A40" s="137" t="s">
        <v>344</v>
      </c>
      <c r="B40" s="137" t="s">
        <v>345</v>
      </c>
      <c r="C40" s="138" t="s">
        <v>346</v>
      </c>
      <c r="D40" s="139" t="str">
        <f t="shared" ref="D40:D70" ca="1" si="25">IF(BH40&lt;TODAY(),"Terminé",(IF(BG40&gt;=TODAY(),"À venir","En cours")))</f>
        <v>En cours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318">
        <f t="shared" ref="AO40:AO70" si="26">BH40</f>
        <v>46356</v>
      </c>
      <c r="BB40" s="47" t="s">
        <v>347</v>
      </c>
      <c r="BC40" s="70" t="s">
        <v>344</v>
      </c>
      <c r="BD40" s="24" t="s">
        <v>276</v>
      </c>
      <c r="BE40" s="24" t="s">
        <v>276</v>
      </c>
      <c r="BF40" s="14" t="s">
        <v>195</v>
      </c>
      <c r="BG40" s="11">
        <v>44896</v>
      </c>
      <c r="BH40" s="40">
        <v>46356</v>
      </c>
      <c r="BI40" s="11">
        <f t="shared" si="13"/>
        <v>44896</v>
      </c>
      <c r="BJ40" s="11">
        <f t="shared" si="14"/>
        <v>46356</v>
      </c>
      <c r="BK40" s="14" t="s">
        <v>0</v>
      </c>
      <c r="BL40" s="64" t="s">
        <v>348</v>
      </c>
      <c r="BM40" s="46" t="s">
        <v>16</v>
      </c>
      <c r="BN40" s="46" t="s">
        <v>10</v>
      </c>
      <c r="BO40" s="46"/>
      <c r="BP40" s="53"/>
      <c r="BQ40" s="3">
        <f t="shared" si="17"/>
        <v>44566</v>
      </c>
      <c r="BR40" s="3">
        <f t="shared" si="18"/>
        <v>44562</v>
      </c>
      <c r="BS40" s="3">
        <f t="shared" si="19"/>
        <v>44716</v>
      </c>
      <c r="BT40" s="3">
        <f t="shared" si="20"/>
        <v>44713</v>
      </c>
      <c r="BU40" s="3">
        <f t="shared" si="21"/>
        <v>44716</v>
      </c>
      <c r="BV40" s="3">
        <f t="shared" si="22"/>
        <v>44713</v>
      </c>
      <c r="BW40" s="3">
        <f t="shared" si="23"/>
        <v>44896</v>
      </c>
      <c r="BX40" s="3">
        <f t="shared" si="24"/>
        <v>44896</v>
      </c>
    </row>
    <row r="41" spans="1:76" ht="33.75" customHeight="1">
      <c r="A41" s="137" t="s">
        <v>349</v>
      </c>
      <c r="B41" s="137" t="s">
        <v>345</v>
      </c>
      <c r="C41" s="138" t="s">
        <v>346</v>
      </c>
      <c r="D41" s="139" t="str">
        <f ca="1">IF(BH41&lt;TODAY(),"Terminé",(IF(BG41&gt;=TODAY(),"À venir","En cours")))</f>
        <v>En cours</v>
      </c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318">
        <f>BH41</f>
        <v>46357</v>
      </c>
      <c r="BB41" s="47" t="s">
        <v>347</v>
      </c>
      <c r="BC41" s="70" t="s">
        <v>349</v>
      </c>
      <c r="BD41" s="24" t="s">
        <v>276</v>
      </c>
      <c r="BE41" s="24" t="s">
        <v>276</v>
      </c>
      <c r="BF41" s="14" t="s">
        <v>195</v>
      </c>
      <c r="BG41" s="11">
        <v>45406</v>
      </c>
      <c r="BH41" s="40">
        <v>46357</v>
      </c>
      <c r="BI41" s="11">
        <f>IF(DAY(BG41)&lt;=15,DATE(YEAR(BG41),MONTH(BG41),1),EOMONTH(BG41,0))</f>
        <v>45412</v>
      </c>
      <c r="BJ41" s="11">
        <f>IF(DAY(BH41)&lt;=15,DATE(YEAR(BH41),MONTH(BH41),1),EOMONTH(BH41,0))</f>
        <v>46357</v>
      </c>
      <c r="BK41" s="14"/>
      <c r="BL41" s="64" t="s">
        <v>350</v>
      </c>
      <c r="BM41" s="46"/>
      <c r="BN41" s="46"/>
      <c r="BO41" s="46"/>
      <c r="BP41" s="53"/>
      <c r="BQ41" s="3">
        <f>BS41-150</f>
        <v>45076</v>
      </c>
      <c r="BR41" s="3">
        <f>IF(DAY(BQ41)&lt;=15,DATE(YEAR(BQ41),MONTH(BQ41),1),EOMONTH(BQ41,0))</f>
        <v>45077</v>
      </c>
      <c r="BS41" s="3">
        <f>BU41</f>
        <v>45226</v>
      </c>
      <c r="BT41" s="3">
        <f>IF(DAY(BS41)&lt;=15,DATE(YEAR(BS41),MONTH(BS41),1),EOMONTH(BS41,0))</f>
        <v>45230</v>
      </c>
      <c r="BU41" s="3">
        <f>BW41-180</f>
        <v>45226</v>
      </c>
      <c r="BV41" s="3">
        <f>IF(DAY(BU41)&lt;=15,DATE(YEAR(BU41),MONTH(BU41),1),EOMONTH(BU41,0))</f>
        <v>45230</v>
      </c>
      <c r="BW41" s="3">
        <f>BG41</f>
        <v>45406</v>
      </c>
      <c r="BX41" s="3">
        <f>IF(DAY(BW41)&lt;=15,DATE(YEAR(BW41),MONTH(BW41),1),EOMONTH(BW41,0))</f>
        <v>45412</v>
      </c>
    </row>
    <row r="42" spans="1:76" ht="33.75" customHeight="1">
      <c r="A42" s="137" t="s">
        <v>75</v>
      </c>
      <c r="B42" s="137" t="s">
        <v>345</v>
      </c>
      <c r="C42" s="138" t="s">
        <v>346</v>
      </c>
      <c r="D42" s="139" t="str">
        <f t="shared" ca="1" si="25"/>
        <v>À venir</v>
      </c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318">
        <f t="shared" si="26"/>
        <v>47817</v>
      </c>
      <c r="BB42" s="47" t="s">
        <v>347</v>
      </c>
      <c r="BC42" s="70" t="s">
        <v>70</v>
      </c>
      <c r="BD42" s="24" t="s">
        <v>276</v>
      </c>
      <c r="BE42" s="24"/>
      <c r="BF42" s="14" t="s">
        <v>195</v>
      </c>
      <c r="BG42" s="11">
        <f>BH40+1</f>
        <v>46357</v>
      </c>
      <c r="BH42" s="40">
        <f>BG42+1460</f>
        <v>47817</v>
      </c>
      <c r="BI42" s="35">
        <f t="shared" si="13"/>
        <v>46357</v>
      </c>
      <c r="BJ42" s="35">
        <f t="shared" si="14"/>
        <v>47817</v>
      </c>
      <c r="BK42" s="14" t="s">
        <v>0</v>
      </c>
      <c r="BL42" s="64" t="s">
        <v>348</v>
      </c>
      <c r="BM42" s="46" t="s">
        <v>16</v>
      </c>
      <c r="BN42" s="46" t="s">
        <v>10</v>
      </c>
      <c r="BO42" s="46"/>
      <c r="BP42" s="53"/>
      <c r="BQ42" s="3">
        <f t="shared" ref="BQ42:BQ46" si="27">BS42-120</f>
        <v>46057</v>
      </c>
      <c r="BR42" s="3">
        <f t="shared" si="5"/>
        <v>46054</v>
      </c>
      <c r="BS42" s="3">
        <f t="shared" si="6"/>
        <v>46177</v>
      </c>
      <c r="BT42" s="3">
        <f t="shared" si="7"/>
        <v>46174</v>
      </c>
      <c r="BU42" s="3">
        <f t="shared" si="15"/>
        <v>46177</v>
      </c>
      <c r="BV42" s="3">
        <f t="shared" si="8"/>
        <v>46174</v>
      </c>
      <c r="BW42" s="3">
        <f t="shared" ref="BW42:BW70" si="28">BG42</f>
        <v>46357</v>
      </c>
      <c r="BX42" s="3">
        <f t="shared" si="16"/>
        <v>46357</v>
      </c>
    </row>
    <row r="43" spans="1:76" ht="33.75" customHeight="1">
      <c r="A43" s="137" t="s">
        <v>75</v>
      </c>
      <c r="B43" s="137" t="s">
        <v>345</v>
      </c>
      <c r="C43" s="138" t="s">
        <v>351</v>
      </c>
      <c r="D43" s="139" t="str">
        <f t="shared" ca="1" si="25"/>
        <v>À venir</v>
      </c>
      <c r="E43" s="251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318">
        <f t="shared" si="26"/>
        <v>47118</v>
      </c>
      <c r="BB43" s="47" t="s">
        <v>352</v>
      </c>
      <c r="BC43" s="70" t="s">
        <v>353</v>
      </c>
      <c r="BD43" s="56" t="s">
        <v>276</v>
      </c>
      <c r="BE43" s="24"/>
      <c r="BF43" s="14" t="s">
        <v>195</v>
      </c>
      <c r="BG43" s="11">
        <v>45658</v>
      </c>
      <c r="BH43" s="40">
        <f>BG43+1460</f>
        <v>47118</v>
      </c>
      <c r="BI43" s="35">
        <f t="shared" si="13"/>
        <v>45658</v>
      </c>
      <c r="BJ43" s="35">
        <f t="shared" si="14"/>
        <v>47118</v>
      </c>
      <c r="BK43" s="14" t="s">
        <v>0</v>
      </c>
      <c r="BL43" s="64" t="s">
        <v>354</v>
      </c>
      <c r="BM43" s="46" t="s">
        <v>16</v>
      </c>
      <c r="BN43" s="46" t="s">
        <v>10</v>
      </c>
      <c r="BO43" s="46" t="s">
        <v>11</v>
      </c>
      <c r="BP43" s="53"/>
      <c r="BQ43" s="3">
        <f t="shared" si="27"/>
        <v>45232</v>
      </c>
      <c r="BR43" s="3">
        <f t="shared" si="5"/>
        <v>45231</v>
      </c>
      <c r="BS43" s="3">
        <f t="shared" si="6"/>
        <v>45352</v>
      </c>
      <c r="BT43" s="3">
        <f t="shared" si="7"/>
        <v>45352</v>
      </c>
      <c r="BU43" s="3">
        <v>45352</v>
      </c>
      <c r="BV43" s="3">
        <f t="shared" si="8"/>
        <v>45352</v>
      </c>
      <c r="BW43" s="3">
        <f t="shared" si="28"/>
        <v>45658</v>
      </c>
      <c r="BX43" s="3">
        <f t="shared" si="16"/>
        <v>45658</v>
      </c>
    </row>
    <row r="44" spans="1:76" ht="33.75" customHeight="1">
      <c r="A44" s="137" t="s">
        <v>355</v>
      </c>
      <c r="B44" s="137" t="s">
        <v>345</v>
      </c>
      <c r="C44" s="138" t="s">
        <v>356</v>
      </c>
      <c r="D44" s="139" t="str">
        <f t="shared" ca="1" si="25"/>
        <v>En cours</v>
      </c>
      <c r="E44" s="251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318">
        <f t="shared" si="26"/>
        <v>45795</v>
      </c>
      <c r="BB44" s="47" t="s">
        <v>355</v>
      </c>
      <c r="BC44" s="70" t="s">
        <v>355</v>
      </c>
      <c r="BD44" s="24" t="s">
        <v>276</v>
      </c>
      <c r="BE44" s="24" t="s">
        <v>276</v>
      </c>
      <c r="BF44" s="14" t="s">
        <v>60</v>
      </c>
      <c r="BG44" s="11">
        <v>44335</v>
      </c>
      <c r="BH44" s="40">
        <v>45795</v>
      </c>
      <c r="BI44" s="35">
        <f t="shared" si="13"/>
        <v>44347</v>
      </c>
      <c r="BJ44" s="35">
        <f t="shared" si="14"/>
        <v>45808</v>
      </c>
      <c r="BK44" s="14" t="s">
        <v>0</v>
      </c>
      <c r="BL44" s="64" t="s">
        <v>357</v>
      </c>
      <c r="BM44" s="46" t="s">
        <v>16</v>
      </c>
      <c r="BN44" s="46" t="s">
        <v>10</v>
      </c>
      <c r="BO44" s="46"/>
      <c r="BP44" s="53"/>
      <c r="BQ44" s="3">
        <f t="shared" si="27"/>
        <v>44035</v>
      </c>
      <c r="BR44" s="3">
        <f t="shared" si="5"/>
        <v>44043</v>
      </c>
      <c r="BS44" s="3">
        <f t="shared" si="6"/>
        <v>44155</v>
      </c>
      <c r="BT44" s="3">
        <f t="shared" si="7"/>
        <v>44165</v>
      </c>
      <c r="BU44" s="3">
        <f>BW44-180</f>
        <v>44155</v>
      </c>
      <c r="BV44" s="3">
        <f t="shared" si="8"/>
        <v>44165</v>
      </c>
      <c r="BW44" s="3">
        <f t="shared" si="28"/>
        <v>44335</v>
      </c>
      <c r="BX44" s="3">
        <f t="shared" si="16"/>
        <v>44347</v>
      </c>
    </row>
    <row r="45" spans="1:76" ht="33.75" customHeight="1">
      <c r="A45" s="137" t="s">
        <v>75</v>
      </c>
      <c r="B45" s="137" t="s">
        <v>345</v>
      </c>
      <c r="C45" s="138" t="s">
        <v>356</v>
      </c>
      <c r="D45" s="139" t="str">
        <f t="shared" ca="1" si="25"/>
        <v>À venir</v>
      </c>
      <c r="E45" s="251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318">
        <f t="shared" si="26"/>
        <v>47256</v>
      </c>
      <c r="BB45" s="47" t="s">
        <v>355</v>
      </c>
      <c r="BC45" s="70" t="s">
        <v>70</v>
      </c>
      <c r="BD45" s="24" t="s">
        <v>276</v>
      </c>
      <c r="BE45" s="24"/>
      <c r="BF45" s="14" t="s">
        <v>60</v>
      </c>
      <c r="BG45" s="11">
        <v>45796</v>
      </c>
      <c r="BH45" s="40">
        <v>47256</v>
      </c>
      <c r="BI45" s="35">
        <f t="shared" si="13"/>
        <v>45808</v>
      </c>
      <c r="BJ45" s="35">
        <f t="shared" si="14"/>
        <v>47269</v>
      </c>
      <c r="BK45" s="14" t="s">
        <v>0</v>
      </c>
      <c r="BL45" s="64" t="s">
        <v>357</v>
      </c>
      <c r="BM45" s="46" t="s">
        <v>16</v>
      </c>
      <c r="BN45" s="46" t="s">
        <v>10</v>
      </c>
      <c r="BO45" s="46"/>
      <c r="BP45" s="53"/>
      <c r="BQ45" s="3">
        <f t="shared" si="27"/>
        <v>45496</v>
      </c>
      <c r="BR45" s="3">
        <f t="shared" si="5"/>
        <v>45504</v>
      </c>
      <c r="BS45" s="3">
        <f t="shared" si="6"/>
        <v>45616</v>
      </c>
      <c r="BT45" s="3">
        <f t="shared" si="7"/>
        <v>45626</v>
      </c>
      <c r="BU45" s="3">
        <f>BW45-180</f>
        <v>45616</v>
      </c>
      <c r="BV45" s="3">
        <f t="shared" si="8"/>
        <v>45626</v>
      </c>
      <c r="BW45" s="3">
        <f t="shared" si="28"/>
        <v>45796</v>
      </c>
      <c r="BX45" s="3">
        <f t="shared" si="16"/>
        <v>45808</v>
      </c>
    </row>
    <row r="46" spans="1:76" ht="33.75" customHeight="1">
      <c r="A46" s="137" t="s">
        <v>358</v>
      </c>
      <c r="B46" s="137" t="s">
        <v>345</v>
      </c>
      <c r="C46" s="138" t="s">
        <v>359</v>
      </c>
      <c r="D46" s="139" t="str">
        <f t="shared" ca="1" si="25"/>
        <v>En cours</v>
      </c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318">
        <f t="shared" si="26"/>
        <v>46356</v>
      </c>
      <c r="BB46" s="47" t="s">
        <v>358</v>
      </c>
      <c r="BC46" s="70" t="s">
        <v>358</v>
      </c>
      <c r="BD46" s="24" t="s">
        <v>276</v>
      </c>
      <c r="BE46" s="24" t="s">
        <v>276</v>
      </c>
      <c r="BF46" s="14" t="s">
        <v>60</v>
      </c>
      <c r="BG46" s="11">
        <v>44952</v>
      </c>
      <c r="BH46" s="40">
        <v>46356</v>
      </c>
      <c r="BI46" s="35">
        <f t="shared" si="13"/>
        <v>44957</v>
      </c>
      <c r="BJ46" s="35">
        <f t="shared" si="14"/>
        <v>46356</v>
      </c>
      <c r="BK46" s="14" t="s">
        <v>0</v>
      </c>
      <c r="BL46" s="80" t="s">
        <v>360</v>
      </c>
      <c r="BM46" s="46" t="s">
        <v>16</v>
      </c>
      <c r="BN46" s="46" t="s">
        <v>10</v>
      </c>
      <c r="BO46" s="46"/>
      <c r="BP46" s="53"/>
      <c r="BQ46" s="3">
        <f t="shared" si="27"/>
        <v>44652</v>
      </c>
      <c r="BR46" s="3">
        <f t="shared" si="5"/>
        <v>44652</v>
      </c>
      <c r="BS46" s="3">
        <f t="shared" si="6"/>
        <v>44772</v>
      </c>
      <c r="BT46" s="3">
        <f t="shared" si="7"/>
        <v>44773</v>
      </c>
      <c r="BU46" s="3">
        <f>BW46-180</f>
        <v>44772</v>
      </c>
      <c r="BV46" s="3">
        <f t="shared" si="8"/>
        <v>44773</v>
      </c>
      <c r="BW46" s="3">
        <f t="shared" si="28"/>
        <v>44952</v>
      </c>
      <c r="BX46" s="3">
        <f t="shared" si="16"/>
        <v>44957</v>
      </c>
    </row>
    <row r="47" spans="1:76" ht="34.5" customHeight="1">
      <c r="A47" s="137" t="s">
        <v>75</v>
      </c>
      <c r="B47" s="137" t="s">
        <v>345</v>
      </c>
      <c r="C47" s="138" t="s">
        <v>359</v>
      </c>
      <c r="D47" s="139" t="str">
        <f t="shared" ca="1" si="25"/>
        <v>À venir</v>
      </c>
      <c r="E47" s="251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318">
        <f t="shared" si="26"/>
        <v>47817</v>
      </c>
      <c r="BB47" s="47" t="s">
        <v>358</v>
      </c>
      <c r="BC47" s="70" t="s">
        <v>70</v>
      </c>
      <c r="BD47" s="24" t="s">
        <v>276</v>
      </c>
      <c r="BE47" s="24"/>
      <c r="BF47" s="14" t="s">
        <v>60</v>
      </c>
      <c r="BG47" s="11">
        <v>46357</v>
      </c>
      <c r="BH47" s="40">
        <v>47817</v>
      </c>
      <c r="BI47" s="35">
        <f t="shared" si="13"/>
        <v>46357</v>
      </c>
      <c r="BJ47" s="35">
        <f t="shared" si="14"/>
        <v>47817</v>
      </c>
      <c r="BK47" s="14" t="s">
        <v>0</v>
      </c>
      <c r="BL47" s="80" t="s">
        <v>360</v>
      </c>
      <c r="BM47" s="46" t="s">
        <v>16</v>
      </c>
      <c r="BN47" s="46" t="s">
        <v>10</v>
      </c>
      <c r="BO47" s="46"/>
      <c r="BP47" s="53"/>
      <c r="BQ47" s="3">
        <f>BS47-150</f>
        <v>45967</v>
      </c>
      <c r="BR47" s="3">
        <f t="shared" si="5"/>
        <v>45962</v>
      </c>
      <c r="BS47" s="3">
        <f t="shared" si="6"/>
        <v>46117</v>
      </c>
      <c r="BT47" s="3">
        <f t="shared" si="7"/>
        <v>46113</v>
      </c>
      <c r="BU47" s="3">
        <f>BW47-240</f>
        <v>46117</v>
      </c>
      <c r="BV47" s="3">
        <f t="shared" si="8"/>
        <v>46113</v>
      </c>
      <c r="BW47" s="3">
        <f t="shared" si="28"/>
        <v>46357</v>
      </c>
      <c r="BX47" s="3">
        <f t="shared" si="16"/>
        <v>46357</v>
      </c>
    </row>
    <row r="48" spans="1:76" ht="34.5" customHeight="1">
      <c r="A48" s="137" t="s">
        <v>361</v>
      </c>
      <c r="B48" s="137" t="s">
        <v>345</v>
      </c>
      <c r="C48" s="138" t="s">
        <v>362</v>
      </c>
      <c r="D48" s="139" t="str">
        <f t="shared" ca="1" si="25"/>
        <v>En cours</v>
      </c>
      <c r="E48" s="251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318">
        <f t="shared" si="26"/>
        <v>46374</v>
      </c>
      <c r="BB48" s="47" t="s">
        <v>361</v>
      </c>
      <c r="BC48" s="70" t="s">
        <v>361</v>
      </c>
      <c r="BD48" s="24" t="s">
        <v>276</v>
      </c>
      <c r="BE48" s="24" t="s">
        <v>59</v>
      </c>
      <c r="BF48" s="14" t="s">
        <v>60</v>
      </c>
      <c r="BG48" s="11">
        <v>44914</v>
      </c>
      <c r="BH48" s="40">
        <v>46374</v>
      </c>
      <c r="BI48" s="35">
        <f t="shared" si="13"/>
        <v>44926</v>
      </c>
      <c r="BJ48" s="35">
        <f t="shared" si="14"/>
        <v>46387</v>
      </c>
      <c r="BK48" s="14" t="s">
        <v>0</v>
      </c>
      <c r="BL48" s="64" t="s">
        <v>363</v>
      </c>
      <c r="BM48" s="46" t="s">
        <v>16</v>
      </c>
      <c r="BN48" s="46" t="s">
        <v>10</v>
      </c>
      <c r="BO48" s="46"/>
      <c r="BP48" s="53"/>
      <c r="BQ48" s="3">
        <f>BS48-120</f>
        <v>44614</v>
      </c>
      <c r="BR48" s="3">
        <f t="shared" si="5"/>
        <v>44620</v>
      </c>
      <c r="BS48" s="3">
        <f t="shared" si="6"/>
        <v>44734</v>
      </c>
      <c r="BT48" s="3">
        <f t="shared" si="7"/>
        <v>44742</v>
      </c>
      <c r="BU48" s="3">
        <f>BW48-180</f>
        <v>44734</v>
      </c>
      <c r="BV48" s="3">
        <f t="shared" si="8"/>
        <v>44742</v>
      </c>
      <c r="BW48" s="3">
        <f t="shared" si="28"/>
        <v>44914</v>
      </c>
      <c r="BX48" s="3">
        <f t="shared" si="16"/>
        <v>44926</v>
      </c>
    </row>
    <row r="49" spans="1:76" ht="34.5" customHeight="1">
      <c r="A49" s="137" t="s">
        <v>364</v>
      </c>
      <c r="B49" s="137" t="s">
        <v>365</v>
      </c>
      <c r="C49" s="138" t="s">
        <v>366</v>
      </c>
      <c r="D49" s="139" t="str">
        <f t="shared" ca="1" si="25"/>
        <v>En cours</v>
      </c>
      <c r="E49" s="251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318">
        <f t="shared" si="26"/>
        <v>46446</v>
      </c>
      <c r="AP49"/>
      <c r="BB49" s="47" t="s">
        <v>367</v>
      </c>
      <c r="BC49" s="70" t="s">
        <v>364</v>
      </c>
      <c r="BD49" s="24" t="s">
        <v>276</v>
      </c>
      <c r="BE49" s="24" t="s">
        <v>276</v>
      </c>
      <c r="BF49" s="14" t="s">
        <v>195</v>
      </c>
      <c r="BG49" s="11">
        <v>45015</v>
      </c>
      <c r="BH49" s="40">
        <v>46446</v>
      </c>
      <c r="BI49" s="35">
        <f t="shared" si="13"/>
        <v>45016</v>
      </c>
      <c r="BJ49" s="35">
        <f t="shared" si="14"/>
        <v>46446</v>
      </c>
      <c r="BK49" s="14" t="s">
        <v>0</v>
      </c>
      <c r="BL49" s="82" t="s">
        <v>368</v>
      </c>
      <c r="BM49" s="46" t="s">
        <v>9</v>
      </c>
      <c r="BN49" s="46" t="s">
        <v>15</v>
      </c>
      <c r="BO49" s="46"/>
      <c r="BP49" s="53"/>
      <c r="BQ49" s="3">
        <f>BS49-120</f>
        <v>44715</v>
      </c>
      <c r="BR49" s="3">
        <f t="shared" ref="BR49:BR78" si="29">IF(DAY(BQ49)&lt;=15,DATE(YEAR(BQ49),MONTH(BQ49),1),EOMONTH(BQ49,0))</f>
        <v>44713</v>
      </c>
      <c r="BS49" s="3">
        <f t="shared" ref="BS49:BS78" si="30">BU49</f>
        <v>44835</v>
      </c>
      <c r="BT49" s="3">
        <f t="shared" ref="BT49:BT78" si="31">IF(DAY(BS49)&lt;=15,DATE(YEAR(BS49),MONTH(BS49),1),EOMONTH(BS49,0))</f>
        <v>44835</v>
      </c>
      <c r="BU49" s="3">
        <f>BW49-180</f>
        <v>44835</v>
      </c>
      <c r="BV49" s="3">
        <f t="shared" ref="BV49:BV78" si="32">IF(DAY(BU49)&lt;=15,DATE(YEAR(BU49),MONTH(BU49),1),EOMONTH(BU49,0))</f>
        <v>44835</v>
      </c>
      <c r="BW49" s="3">
        <f t="shared" si="28"/>
        <v>45015</v>
      </c>
      <c r="BX49" s="3">
        <f t="shared" si="16"/>
        <v>45016</v>
      </c>
    </row>
    <row r="50" spans="1:76" ht="34.5" customHeight="1">
      <c r="A50" s="137" t="s">
        <v>369</v>
      </c>
      <c r="B50" s="137" t="s">
        <v>365</v>
      </c>
      <c r="C50" s="138" t="s">
        <v>370</v>
      </c>
      <c r="D50" s="139" t="str">
        <f t="shared" ca="1" si="25"/>
        <v>En cours</v>
      </c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318">
        <f t="shared" si="26"/>
        <v>45612</v>
      </c>
      <c r="BB50" s="47" t="s">
        <v>369</v>
      </c>
      <c r="BC50" s="70" t="s">
        <v>369</v>
      </c>
      <c r="BD50" s="24" t="s">
        <v>276</v>
      </c>
      <c r="BE50" s="24" t="s">
        <v>276</v>
      </c>
      <c r="BF50" s="14" t="s">
        <v>195</v>
      </c>
      <c r="BG50" s="11">
        <v>44182</v>
      </c>
      <c r="BH50" s="40">
        <v>45612</v>
      </c>
      <c r="BI50" s="35">
        <f t="shared" si="13"/>
        <v>44196</v>
      </c>
      <c r="BJ50" s="35">
        <f t="shared" si="14"/>
        <v>45626</v>
      </c>
      <c r="BK50" s="14" t="s">
        <v>0</v>
      </c>
      <c r="BL50" s="64" t="s">
        <v>371</v>
      </c>
      <c r="BM50" s="46" t="s">
        <v>9</v>
      </c>
      <c r="BN50" s="46" t="s">
        <v>10</v>
      </c>
      <c r="BO50" s="46"/>
      <c r="BP50" s="53"/>
      <c r="BQ50" s="3">
        <f>BS50-120</f>
        <v>43882</v>
      </c>
      <c r="BR50" s="3">
        <f t="shared" si="29"/>
        <v>43890</v>
      </c>
      <c r="BS50" s="3">
        <f t="shared" si="30"/>
        <v>44002</v>
      </c>
      <c r="BT50" s="3">
        <f t="shared" si="31"/>
        <v>44012</v>
      </c>
      <c r="BU50" s="3">
        <f>BW50-180</f>
        <v>44002</v>
      </c>
      <c r="BV50" s="3">
        <f t="shared" si="32"/>
        <v>44012</v>
      </c>
      <c r="BW50" s="3">
        <f t="shared" si="28"/>
        <v>44182</v>
      </c>
      <c r="BX50" s="3">
        <f t="shared" si="16"/>
        <v>44196</v>
      </c>
    </row>
    <row r="51" spans="1:76" ht="34.5" customHeight="1">
      <c r="A51" s="137" t="s">
        <v>75</v>
      </c>
      <c r="B51" s="137" t="s">
        <v>365</v>
      </c>
      <c r="C51" s="138" t="s">
        <v>370</v>
      </c>
      <c r="D51" s="139" t="str">
        <f t="shared" ca="1" si="25"/>
        <v>À venir</v>
      </c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318">
        <f t="shared" si="26"/>
        <v>47118</v>
      </c>
      <c r="BB51" s="47" t="s">
        <v>369</v>
      </c>
      <c r="BC51" s="70" t="s">
        <v>372</v>
      </c>
      <c r="BD51" s="24" t="s">
        <v>276</v>
      </c>
      <c r="BE51" s="24" t="s">
        <v>276</v>
      </c>
      <c r="BF51" s="14" t="s">
        <v>195</v>
      </c>
      <c r="BG51" s="11">
        <v>45658</v>
      </c>
      <c r="BH51" s="40">
        <f>BG51+1460</f>
        <v>47118</v>
      </c>
      <c r="BI51" s="35">
        <f t="shared" si="13"/>
        <v>45658</v>
      </c>
      <c r="BJ51" s="35">
        <f t="shared" si="14"/>
        <v>47118</v>
      </c>
      <c r="BK51" s="14" t="s">
        <v>0</v>
      </c>
      <c r="BL51" s="64" t="s">
        <v>371</v>
      </c>
      <c r="BM51" s="46" t="s">
        <v>9</v>
      </c>
      <c r="BN51" s="46" t="s">
        <v>10</v>
      </c>
      <c r="BO51" s="46"/>
      <c r="BP51" s="53"/>
      <c r="BQ51" s="3">
        <f>BS51-120</f>
        <v>45418</v>
      </c>
      <c r="BR51" s="3">
        <f t="shared" si="29"/>
        <v>45413</v>
      </c>
      <c r="BS51" s="3">
        <f t="shared" si="30"/>
        <v>45538</v>
      </c>
      <c r="BT51" s="3">
        <f t="shared" si="31"/>
        <v>45536</v>
      </c>
      <c r="BU51" s="3">
        <f>BW51-120</f>
        <v>45538</v>
      </c>
      <c r="BV51" s="3">
        <f t="shared" si="32"/>
        <v>45536</v>
      </c>
      <c r="BW51" s="3">
        <f t="shared" si="28"/>
        <v>45658</v>
      </c>
      <c r="BX51" s="3">
        <f t="shared" si="16"/>
        <v>45658</v>
      </c>
    </row>
    <row r="52" spans="1:76" ht="34.5" customHeight="1">
      <c r="A52" s="137" t="s">
        <v>373</v>
      </c>
      <c r="B52" s="137" t="s">
        <v>374</v>
      </c>
      <c r="C52" s="138" t="s">
        <v>375</v>
      </c>
      <c r="D52" s="139" t="str">
        <f t="shared" ca="1" si="25"/>
        <v>En cours</v>
      </c>
      <c r="E52" s="251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318">
        <f t="shared" si="26"/>
        <v>45619</v>
      </c>
      <c r="AP52"/>
      <c r="BB52" s="47" t="s">
        <v>376</v>
      </c>
      <c r="BC52" s="70" t="s">
        <v>373</v>
      </c>
      <c r="BD52" s="56" t="s">
        <v>276</v>
      </c>
      <c r="BE52" s="24" t="s">
        <v>276</v>
      </c>
      <c r="BF52" s="14" t="s">
        <v>60</v>
      </c>
      <c r="BG52" s="11">
        <v>44159</v>
      </c>
      <c r="BH52" s="40">
        <v>45619</v>
      </c>
      <c r="BI52" s="35">
        <f t="shared" si="13"/>
        <v>44165</v>
      </c>
      <c r="BJ52" s="35">
        <f t="shared" si="14"/>
        <v>45626</v>
      </c>
      <c r="BK52" s="14" t="s">
        <v>0</v>
      </c>
      <c r="BL52" s="64" t="s">
        <v>377</v>
      </c>
      <c r="BM52" s="46" t="s">
        <v>9</v>
      </c>
      <c r="BN52" s="46" t="s">
        <v>10</v>
      </c>
      <c r="BO52" s="46"/>
      <c r="BP52" s="53"/>
      <c r="BQ52" s="3">
        <f>BS52-130</f>
        <v>43849</v>
      </c>
      <c r="BR52" s="3">
        <f t="shared" si="29"/>
        <v>43861</v>
      </c>
      <c r="BS52" s="3">
        <f t="shared" si="30"/>
        <v>43979</v>
      </c>
      <c r="BT52" s="19">
        <f t="shared" si="31"/>
        <v>43982</v>
      </c>
      <c r="BU52" s="3">
        <f t="shared" ref="BU52:BU59" si="33">BW52-180</f>
        <v>43979</v>
      </c>
      <c r="BV52" s="19">
        <f t="shared" si="32"/>
        <v>43982</v>
      </c>
      <c r="BW52" s="3">
        <f t="shared" si="28"/>
        <v>44159</v>
      </c>
      <c r="BX52" s="19">
        <f t="shared" si="16"/>
        <v>44165</v>
      </c>
    </row>
    <row r="53" spans="1:76" ht="30" customHeight="1">
      <c r="A53" s="137" t="s">
        <v>75</v>
      </c>
      <c r="B53" s="137" t="s">
        <v>374</v>
      </c>
      <c r="C53" s="138" t="s">
        <v>375</v>
      </c>
      <c r="D53" s="139" t="str">
        <f t="shared" ca="1" si="25"/>
        <v>À venir</v>
      </c>
      <c r="E53" s="251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318">
        <f t="shared" si="26"/>
        <v>47080</v>
      </c>
      <c r="AP53"/>
      <c r="BB53" s="47" t="s">
        <v>376</v>
      </c>
      <c r="BC53" s="70" t="s">
        <v>70</v>
      </c>
      <c r="BD53" s="56" t="s">
        <v>276</v>
      </c>
      <c r="BE53" s="24" t="s">
        <v>276</v>
      </c>
      <c r="BF53" s="14" t="s">
        <v>60</v>
      </c>
      <c r="BG53" s="11">
        <f>BH52+1</f>
        <v>45620</v>
      </c>
      <c r="BH53" s="40">
        <f>BG53+1460</f>
        <v>47080</v>
      </c>
      <c r="BI53" s="35">
        <f t="shared" si="13"/>
        <v>45626</v>
      </c>
      <c r="BJ53" s="35">
        <f t="shared" si="14"/>
        <v>47087</v>
      </c>
      <c r="BK53" s="14" t="s">
        <v>0</v>
      </c>
      <c r="BL53" s="64" t="s">
        <v>377</v>
      </c>
      <c r="BM53" s="46" t="s">
        <v>9</v>
      </c>
      <c r="BN53" s="46" t="s">
        <v>10</v>
      </c>
      <c r="BO53" s="46" t="s">
        <v>11</v>
      </c>
      <c r="BP53" s="53"/>
      <c r="BQ53" s="3">
        <f>BS53-120</f>
        <v>45320</v>
      </c>
      <c r="BR53" s="3">
        <f t="shared" si="29"/>
        <v>45322</v>
      </c>
      <c r="BS53" s="3">
        <f t="shared" si="30"/>
        <v>45440</v>
      </c>
      <c r="BT53" s="3">
        <f t="shared" si="31"/>
        <v>45443</v>
      </c>
      <c r="BU53" s="3">
        <f t="shared" si="33"/>
        <v>45440</v>
      </c>
      <c r="BV53" s="3">
        <f t="shared" si="32"/>
        <v>45443</v>
      </c>
      <c r="BW53" s="3">
        <f t="shared" si="28"/>
        <v>45620</v>
      </c>
      <c r="BX53" s="3">
        <f t="shared" si="16"/>
        <v>45626</v>
      </c>
    </row>
    <row r="54" spans="1:76" ht="29.15" customHeight="1">
      <c r="A54" s="137" t="s">
        <v>378</v>
      </c>
      <c r="B54" s="137" t="s">
        <v>374</v>
      </c>
      <c r="C54" s="138" t="s">
        <v>379</v>
      </c>
      <c r="D54" s="139" t="str">
        <f t="shared" ca="1" si="25"/>
        <v>En cours</v>
      </c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318">
        <f t="shared" si="26"/>
        <v>46011</v>
      </c>
      <c r="AP54"/>
      <c r="BB54" s="47" t="s">
        <v>380</v>
      </c>
      <c r="BC54" s="70" t="s">
        <v>378</v>
      </c>
      <c r="BD54" s="24" t="s">
        <v>276</v>
      </c>
      <c r="BE54" s="24" t="s">
        <v>276</v>
      </c>
      <c r="BF54" s="14" t="s">
        <v>195</v>
      </c>
      <c r="BG54" s="11">
        <v>44551</v>
      </c>
      <c r="BH54" s="40">
        <v>46011</v>
      </c>
      <c r="BI54" s="35">
        <f t="shared" si="13"/>
        <v>44561</v>
      </c>
      <c r="BJ54" s="35">
        <f t="shared" si="14"/>
        <v>46022</v>
      </c>
      <c r="BK54" s="14" t="s">
        <v>0</v>
      </c>
      <c r="BL54" s="64" t="s">
        <v>381</v>
      </c>
      <c r="BM54" s="46" t="s">
        <v>9</v>
      </c>
      <c r="BN54" s="46" t="s">
        <v>10</v>
      </c>
      <c r="BO54" s="46"/>
      <c r="BP54" s="53"/>
      <c r="BQ54" s="3">
        <f>BS54-120</f>
        <v>44251</v>
      </c>
      <c r="BR54" s="3">
        <f t="shared" si="29"/>
        <v>44255</v>
      </c>
      <c r="BS54" s="3">
        <f t="shared" si="30"/>
        <v>44371</v>
      </c>
      <c r="BT54" s="3">
        <f t="shared" si="31"/>
        <v>44377</v>
      </c>
      <c r="BU54" s="3">
        <f t="shared" si="33"/>
        <v>44371</v>
      </c>
      <c r="BV54" s="3">
        <f t="shared" si="32"/>
        <v>44377</v>
      </c>
      <c r="BW54" s="3">
        <f t="shared" si="28"/>
        <v>44551</v>
      </c>
      <c r="BX54" s="3">
        <f t="shared" si="16"/>
        <v>44561</v>
      </c>
    </row>
    <row r="55" spans="1:76" ht="29.15" customHeight="1">
      <c r="A55" s="137" t="s">
        <v>75</v>
      </c>
      <c r="B55" s="137" t="s">
        <v>374</v>
      </c>
      <c r="C55" s="138" t="s">
        <v>379</v>
      </c>
      <c r="D55" s="139" t="str">
        <f t="shared" ca="1" si="25"/>
        <v>À venir</v>
      </c>
      <c r="E55" s="251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318">
        <f t="shared" si="26"/>
        <v>47472</v>
      </c>
      <c r="AP55"/>
      <c r="BB55" s="47" t="s">
        <v>380</v>
      </c>
      <c r="BC55" s="70" t="s">
        <v>70</v>
      </c>
      <c r="BD55" s="56" t="s">
        <v>276</v>
      </c>
      <c r="BE55" s="24"/>
      <c r="BF55" s="14" t="s">
        <v>195</v>
      </c>
      <c r="BG55" s="11">
        <f>BH54+1</f>
        <v>46012</v>
      </c>
      <c r="BH55" s="40">
        <f>BG55+1460</f>
        <v>47472</v>
      </c>
      <c r="BI55" s="35">
        <f t="shared" si="13"/>
        <v>46022</v>
      </c>
      <c r="BJ55" s="35">
        <f t="shared" si="14"/>
        <v>47483</v>
      </c>
      <c r="BK55" s="14" t="s">
        <v>0</v>
      </c>
      <c r="BL55" s="64" t="s">
        <v>381</v>
      </c>
      <c r="BM55" s="46" t="s">
        <v>9</v>
      </c>
      <c r="BN55" s="46" t="s">
        <v>10</v>
      </c>
      <c r="BO55" s="46" t="s">
        <v>11</v>
      </c>
      <c r="BP55" s="53"/>
      <c r="BQ55" s="3">
        <f>BS55-120</f>
        <v>45712</v>
      </c>
      <c r="BR55" s="3">
        <f t="shared" si="29"/>
        <v>45716</v>
      </c>
      <c r="BS55" s="3">
        <f t="shared" si="30"/>
        <v>45832</v>
      </c>
      <c r="BT55" s="3">
        <f t="shared" si="31"/>
        <v>45838</v>
      </c>
      <c r="BU55" s="3">
        <f t="shared" si="33"/>
        <v>45832</v>
      </c>
      <c r="BV55" s="3">
        <f t="shared" si="32"/>
        <v>45838</v>
      </c>
      <c r="BW55" s="3">
        <f t="shared" si="28"/>
        <v>46012</v>
      </c>
      <c r="BX55" s="3">
        <f t="shared" si="16"/>
        <v>46022</v>
      </c>
    </row>
    <row r="56" spans="1:76" ht="29.15" customHeight="1">
      <c r="A56" s="137" t="s">
        <v>382</v>
      </c>
      <c r="B56" s="137" t="s">
        <v>374</v>
      </c>
      <c r="C56" s="138" t="s">
        <v>383</v>
      </c>
      <c r="D56" s="139" t="str">
        <f t="shared" ca="1" si="25"/>
        <v>En cours</v>
      </c>
      <c r="E56" s="251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318">
        <f t="shared" si="26"/>
        <v>45943</v>
      </c>
      <c r="AP56"/>
      <c r="BB56" s="47" t="s">
        <v>380</v>
      </c>
      <c r="BC56" s="70" t="s">
        <v>382</v>
      </c>
      <c r="BD56" s="56" t="s">
        <v>276</v>
      </c>
      <c r="BE56" s="24" t="s">
        <v>276</v>
      </c>
      <c r="BF56" s="14" t="s">
        <v>60</v>
      </c>
      <c r="BG56" s="11">
        <v>44491</v>
      </c>
      <c r="BH56" s="40">
        <v>45943</v>
      </c>
      <c r="BI56" s="35">
        <f t="shared" si="13"/>
        <v>44500</v>
      </c>
      <c r="BJ56" s="35">
        <f t="shared" si="14"/>
        <v>45931</v>
      </c>
      <c r="BK56" s="14" t="s">
        <v>0</v>
      </c>
      <c r="BL56" s="64" t="s">
        <v>384</v>
      </c>
      <c r="BM56" s="46" t="s">
        <v>9</v>
      </c>
      <c r="BN56" s="46" t="s">
        <v>10</v>
      </c>
      <c r="BO56" s="46"/>
      <c r="BP56" s="53"/>
      <c r="BQ56" s="3">
        <f>BS56-120</f>
        <v>44191</v>
      </c>
      <c r="BR56" s="3">
        <f t="shared" si="29"/>
        <v>44196</v>
      </c>
      <c r="BS56" s="3">
        <f t="shared" si="30"/>
        <v>44311</v>
      </c>
      <c r="BT56" s="3">
        <f t="shared" si="31"/>
        <v>44316</v>
      </c>
      <c r="BU56" s="3">
        <f t="shared" si="33"/>
        <v>44311</v>
      </c>
      <c r="BV56" s="3">
        <f t="shared" si="32"/>
        <v>44316</v>
      </c>
      <c r="BW56" s="3">
        <f t="shared" si="28"/>
        <v>44491</v>
      </c>
      <c r="BX56" s="3">
        <f t="shared" si="16"/>
        <v>44500</v>
      </c>
    </row>
    <row r="57" spans="1:76" ht="29.15" customHeight="1">
      <c r="A57" s="137" t="s">
        <v>75</v>
      </c>
      <c r="B57" s="137" t="s">
        <v>374</v>
      </c>
      <c r="C57" s="138" t="s">
        <v>383</v>
      </c>
      <c r="D57" s="139" t="str">
        <f t="shared" ca="1" si="25"/>
        <v>À venir</v>
      </c>
      <c r="E57" s="251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318">
        <f>BH57</f>
        <v>47404</v>
      </c>
      <c r="AP57"/>
      <c r="BB57" s="47" t="s">
        <v>380</v>
      </c>
      <c r="BC57" s="70" t="s">
        <v>70</v>
      </c>
      <c r="BD57" s="56" t="s">
        <v>276</v>
      </c>
      <c r="BE57" s="24"/>
      <c r="BF57" s="14" t="s">
        <v>60</v>
      </c>
      <c r="BG57" s="11">
        <f>BH56+1</f>
        <v>45944</v>
      </c>
      <c r="BH57" s="40">
        <f>BG57+1460</f>
        <v>47404</v>
      </c>
      <c r="BI57" s="35">
        <f t="shared" si="13"/>
        <v>45931</v>
      </c>
      <c r="BJ57" s="35">
        <f t="shared" si="14"/>
        <v>47392</v>
      </c>
      <c r="BK57" s="14" t="s">
        <v>0</v>
      </c>
      <c r="BL57" s="64" t="s">
        <v>384</v>
      </c>
      <c r="BM57" s="46" t="s">
        <v>9</v>
      </c>
      <c r="BN57" s="46" t="s">
        <v>10</v>
      </c>
      <c r="BO57" s="46"/>
      <c r="BP57" s="53"/>
      <c r="BQ57" s="3">
        <f>BS57-150</f>
        <v>45614</v>
      </c>
      <c r="BR57" s="3">
        <f t="shared" si="29"/>
        <v>45626</v>
      </c>
      <c r="BS57" s="3">
        <f t="shared" si="30"/>
        <v>45764</v>
      </c>
      <c r="BT57" s="3">
        <f t="shared" si="31"/>
        <v>45777</v>
      </c>
      <c r="BU57" s="3">
        <f t="shared" si="33"/>
        <v>45764</v>
      </c>
      <c r="BV57" s="3">
        <f t="shared" si="32"/>
        <v>45777</v>
      </c>
      <c r="BW57" s="3">
        <f t="shared" si="28"/>
        <v>45944</v>
      </c>
      <c r="BX57" s="3">
        <f t="shared" si="16"/>
        <v>45931</v>
      </c>
    </row>
    <row r="58" spans="1:76" ht="29.15" customHeight="1">
      <c r="A58" s="137" t="s">
        <v>385</v>
      </c>
      <c r="B58" s="137" t="s">
        <v>374</v>
      </c>
      <c r="C58" s="138" t="s">
        <v>386</v>
      </c>
      <c r="D58" s="139" t="str">
        <f ca="1">IF(BH58&lt;TODAY(),"Terminé",(IF(BG58&gt;=TODAY(),"À venir","En cours")))</f>
        <v>À venir</v>
      </c>
      <c r="E58" s="251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318">
        <f>BH58</f>
        <v>47056</v>
      </c>
      <c r="AP58"/>
      <c r="BB58" s="47" t="s">
        <v>387</v>
      </c>
      <c r="BC58" s="70" t="s">
        <v>385</v>
      </c>
      <c r="BD58" s="56" t="s">
        <v>276</v>
      </c>
      <c r="BE58" s="24"/>
      <c r="BF58" s="14"/>
      <c r="BG58" s="11">
        <v>45597</v>
      </c>
      <c r="BH58" s="40">
        <v>47056</v>
      </c>
      <c r="BI58" s="35">
        <f>IF(DAY(BG58)&lt;=15,DATE(YEAR(BG58),MONTH(BG58),1),EOMONTH(BG58,0))</f>
        <v>45597</v>
      </c>
      <c r="BJ58" s="35">
        <f>IF(DAY(BH58)&lt;=15,DATE(YEAR(BH58),MONTH(BH58),1),EOMONTH(BH58,0))</f>
        <v>47057</v>
      </c>
      <c r="BK58" s="14"/>
      <c r="BL58" s="64" t="s">
        <v>388</v>
      </c>
      <c r="BM58" s="46" t="s">
        <v>9</v>
      </c>
      <c r="BN58" s="46"/>
      <c r="BO58" s="46"/>
      <c r="BP58" s="53"/>
      <c r="BQ58" s="3">
        <f>BS58-150</f>
        <v>45267</v>
      </c>
      <c r="BR58" s="3">
        <f>IF(DAY(BQ58)&lt;=15,DATE(YEAR(BQ58),MONTH(BQ58),1),EOMONTH(BQ58,0))</f>
        <v>45261</v>
      </c>
      <c r="BS58" s="3">
        <f>BU58</f>
        <v>45417</v>
      </c>
      <c r="BT58" s="3">
        <f>IF(DAY(BS58)&lt;=15,DATE(YEAR(BS58),MONTH(BS58),1),EOMONTH(BS58,0))</f>
        <v>45413</v>
      </c>
      <c r="BU58" s="3">
        <f>BW58-180</f>
        <v>45417</v>
      </c>
      <c r="BV58" s="3">
        <f>IF(DAY(BU58)&lt;=15,DATE(YEAR(BU58),MONTH(BU58),1),EOMONTH(BU58,0))</f>
        <v>45413</v>
      </c>
      <c r="BW58" s="3">
        <f>BG58</f>
        <v>45597</v>
      </c>
      <c r="BX58" s="3">
        <f>IF(DAY(BW58)&lt;=15,DATE(YEAR(BW58),MONTH(BW58),1),EOMONTH(BW58,0))</f>
        <v>45597</v>
      </c>
    </row>
    <row r="59" spans="1:76" ht="29.15" customHeight="1">
      <c r="A59" s="137" t="s">
        <v>389</v>
      </c>
      <c r="B59" s="137" t="s">
        <v>374</v>
      </c>
      <c r="C59" s="138" t="s">
        <v>390</v>
      </c>
      <c r="D59" s="139" t="str">
        <f t="shared" ca="1" si="25"/>
        <v>En cours</v>
      </c>
      <c r="E59" s="251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318">
        <f t="shared" si="26"/>
        <v>45956</v>
      </c>
      <c r="AP59"/>
      <c r="BB59" s="47" t="s">
        <v>391</v>
      </c>
      <c r="BC59" s="70" t="s">
        <v>389</v>
      </c>
      <c r="BD59" s="24" t="s">
        <v>276</v>
      </c>
      <c r="BE59" s="24" t="s">
        <v>276</v>
      </c>
      <c r="BF59" s="14" t="s">
        <v>60</v>
      </c>
      <c r="BG59" s="11">
        <v>44494</v>
      </c>
      <c r="BH59" s="40">
        <v>45956</v>
      </c>
      <c r="BI59" s="35">
        <f t="shared" si="13"/>
        <v>44500</v>
      </c>
      <c r="BJ59" s="35">
        <f t="shared" si="14"/>
        <v>45961</v>
      </c>
      <c r="BK59" s="14" t="s">
        <v>0</v>
      </c>
      <c r="BL59" s="78" t="s">
        <v>392</v>
      </c>
      <c r="BM59" s="46" t="s">
        <v>9</v>
      </c>
      <c r="BN59" s="46" t="s">
        <v>15</v>
      </c>
      <c r="BO59" s="46"/>
      <c r="BP59" s="53"/>
      <c r="BQ59" s="3">
        <f t="shared" ref="BQ59:BQ71" si="34">BS59-120</f>
        <v>44194</v>
      </c>
      <c r="BR59" s="3">
        <f t="shared" si="29"/>
        <v>44196</v>
      </c>
      <c r="BS59" s="3">
        <f t="shared" si="30"/>
        <v>44314</v>
      </c>
      <c r="BT59" s="3">
        <f t="shared" si="31"/>
        <v>44316</v>
      </c>
      <c r="BU59" s="3">
        <f t="shared" si="33"/>
        <v>44314</v>
      </c>
      <c r="BV59" s="3">
        <f t="shared" si="32"/>
        <v>44316</v>
      </c>
      <c r="BW59" s="3">
        <f t="shared" si="28"/>
        <v>44494</v>
      </c>
      <c r="BX59" s="3">
        <f t="shared" si="16"/>
        <v>44500</v>
      </c>
    </row>
    <row r="60" spans="1:76" ht="29.15" customHeight="1">
      <c r="A60" s="137" t="s">
        <v>75</v>
      </c>
      <c r="B60" s="137" t="s">
        <v>374</v>
      </c>
      <c r="C60" s="138" t="s">
        <v>390</v>
      </c>
      <c r="D60" s="139" t="str">
        <f t="shared" ca="1" si="25"/>
        <v>À venir</v>
      </c>
      <c r="E60" s="251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318">
        <f t="shared" si="26"/>
        <v>47417</v>
      </c>
      <c r="AP60"/>
      <c r="BB60" s="47" t="s">
        <v>391</v>
      </c>
      <c r="BC60" s="70" t="s">
        <v>70</v>
      </c>
      <c r="BD60" s="24" t="s">
        <v>276</v>
      </c>
      <c r="BE60" s="24"/>
      <c r="BF60" s="14" t="s">
        <v>60</v>
      </c>
      <c r="BG60" s="11">
        <f>BH59+1</f>
        <v>45957</v>
      </c>
      <c r="BH60" s="40">
        <f>BG60+1460</f>
        <v>47417</v>
      </c>
      <c r="BI60" s="35">
        <f t="shared" ref="BI60:BI88" si="35">IF(DAY(BG60)&lt;=15,DATE(YEAR(BG60),MONTH(BG60),1),EOMONTH(BG60,0))</f>
        <v>45961</v>
      </c>
      <c r="BJ60" s="35">
        <f t="shared" si="14"/>
        <v>47422</v>
      </c>
      <c r="BK60" s="14" t="s">
        <v>0</v>
      </c>
      <c r="BL60" s="78" t="s">
        <v>392</v>
      </c>
      <c r="BM60" s="46" t="s">
        <v>9</v>
      </c>
      <c r="BN60" s="46" t="s">
        <v>15</v>
      </c>
      <c r="BO60" s="46" t="s">
        <v>11</v>
      </c>
      <c r="BP60" s="53"/>
      <c r="BQ60" s="3">
        <f t="shared" si="34"/>
        <v>45597</v>
      </c>
      <c r="BR60" s="3">
        <f t="shared" si="29"/>
        <v>45597</v>
      </c>
      <c r="BS60" s="3">
        <f t="shared" si="30"/>
        <v>45717</v>
      </c>
      <c r="BT60" s="3">
        <f t="shared" si="31"/>
        <v>45717</v>
      </c>
      <c r="BU60" s="3">
        <f>BW60-240</f>
        <v>45717</v>
      </c>
      <c r="BV60" s="3">
        <f t="shared" si="32"/>
        <v>45717</v>
      </c>
      <c r="BW60" s="3">
        <f t="shared" si="28"/>
        <v>45957</v>
      </c>
      <c r="BX60" s="3">
        <f t="shared" si="16"/>
        <v>45961</v>
      </c>
    </row>
    <row r="61" spans="1:76" ht="29.15" customHeight="1">
      <c r="A61" s="137" t="s">
        <v>393</v>
      </c>
      <c r="B61" s="137" t="s">
        <v>374</v>
      </c>
      <c r="C61" s="138" t="s">
        <v>394</v>
      </c>
      <c r="D61" s="139" t="str">
        <f t="shared" ca="1" si="25"/>
        <v>En cours</v>
      </c>
      <c r="E61" s="251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318">
        <f t="shared" si="26"/>
        <v>45923</v>
      </c>
      <c r="AP61"/>
      <c r="BB61" s="47" t="s">
        <v>391</v>
      </c>
      <c r="BC61" s="70" t="s">
        <v>393</v>
      </c>
      <c r="BD61" s="24" t="s">
        <v>276</v>
      </c>
      <c r="BE61" s="24" t="s">
        <v>276</v>
      </c>
      <c r="BF61" s="14" t="s">
        <v>195</v>
      </c>
      <c r="BG61" s="11">
        <v>44463</v>
      </c>
      <c r="BH61" s="40">
        <v>45923</v>
      </c>
      <c r="BI61" s="35">
        <f t="shared" si="35"/>
        <v>44469</v>
      </c>
      <c r="BJ61" s="35">
        <f t="shared" ref="BJ61:BJ89" si="36">IF(DAY(BH61)&lt;=15,DATE(YEAR(BH61),MONTH(BH61),1),EOMONTH(BH61,0))</f>
        <v>45930</v>
      </c>
      <c r="BK61" s="14" t="s">
        <v>0</v>
      </c>
      <c r="BL61" s="80" t="s">
        <v>395</v>
      </c>
      <c r="BM61" s="46" t="s">
        <v>9</v>
      </c>
      <c r="BN61" s="46" t="s">
        <v>15</v>
      </c>
      <c r="BO61" s="46"/>
      <c r="BP61" s="53"/>
      <c r="BQ61" s="3">
        <f t="shared" si="34"/>
        <v>44163</v>
      </c>
      <c r="BR61" s="3">
        <f t="shared" si="29"/>
        <v>44165</v>
      </c>
      <c r="BS61" s="3">
        <f t="shared" si="30"/>
        <v>44283</v>
      </c>
      <c r="BT61" s="3">
        <f t="shared" si="31"/>
        <v>44286</v>
      </c>
      <c r="BU61" s="3">
        <f>BW61-180</f>
        <v>44283</v>
      </c>
      <c r="BV61" s="3">
        <f t="shared" si="32"/>
        <v>44286</v>
      </c>
      <c r="BW61" s="3">
        <f t="shared" si="28"/>
        <v>44463</v>
      </c>
      <c r="BX61" s="3">
        <f t="shared" si="16"/>
        <v>44469</v>
      </c>
    </row>
    <row r="62" spans="1:76" ht="29.15" customHeight="1">
      <c r="A62" s="137" t="s">
        <v>75</v>
      </c>
      <c r="B62" s="137" t="s">
        <v>374</v>
      </c>
      <c r="C62" s="138" t="s">
        <v>394</v>
      </c>
      <c r="D62" s="139" t="str">
        <f t="shared" ca="1" si="25"/>
        <v>À venir</v>
      </c>
      <c r="E62" s="251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318">
        <f t="shared" si="26"/>
        <v>47384</v>
      </c>
      <c r="AP62"/>
      <c r="BB62" s="47" t="s">
        <v>391</v>
      </c>
      <c r="BC62" s="70" t="s">
        <v>70</v>
      </c>
      <c r="BD62" s="24" t="s">
        <v>276</v>
      </c>
      <c r="BE62" s="24"/>
      <c r="BF62" s="14" t="s">
        <v>195</v>
      </c>
      <c r="BG62" s="11">
        <f>BH61+1</f>
        <v>45924</v>
      </c>
      <c r="BH62" s="40">
        <f>BG62+1460</f>
        <v>47384</v>
      </c>
      <c r="BI62" s="35">
        <f t="shared" si="35"/>
        <v>45930</v>
      </c>
      <c r="BJ62" s="35">
        <f t="shared" si="36"/>
        <v>47391</v>
      </c>
      <c r="BK62" s="14" t="s">
        <v>0</v>
      </c>
      <c r="BL62" s="64" t="s">
        <v>395</v>
      </c>
      <c r="BM62" s="46" t="s">
        <v>9</v>
      </c>
      <c r="BN62" s="46" t="s">
        <v>15</v>
      </c>
      <c r="BO62" s="46"/>
      <c r="BP62" s="53"/>
      <c r="BQ62" s="3">
        <f t="shared" si="34"/>
        <v>45564</v>
      </c>
      <c r="BR62" s="3">
        <f t="shared" si="29"/>
        <v>45565</v>
      </c>
      <c r="BS62" s="3">
        <f t="shared" si="30"/>
        <v>45684</v>
      </c>
      <c r="BT62" s="3">
        <f t="shared" si="31"/>
        <v>45688</v>
      </c>
      <c r="BU62" s="3">
        <f>BW62-240</f>
        <v>45684</v>
      </c>
      <c r="BV62" s="3">
        <f t="shared" si="32"/>
        <v>45688</v>
      </c>
      <c r="BW62" s="3">
        <f t="shared" si="28"/>
        <v>45924</v>
      </c>
      <c r="BX62" s="3">
        <f t="shared" si="16"/>
        <v>45930</v>
      </c>
    </row>
    <row r="63" spans="1:76" ht="43.5" customHeight="1">
      <c r="A63" s="137" t="s">
        <v>396</v>
      </c>
      <c r="B63" s="137" t="s">
        <v>374</v>
      </c>
      <c r="C63" s="138" t="s">
        <v>397</v>
      </c>
      <c r="D63" s="139" t="str">
        <f t="shared" ca="1" si="25"/>
        <v>En cours</v>
      </c>
      <c r="E63" s="251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318">
        <f t="shared" si="26"/>
        <v>46341</v>
      </c>
      <c r="BB63" s="47" t="s">
        <v>398</v>
      </c>
      <c r="BC63" s="70" t="s">
        <v>396</v>
      </c>
      <c r="BD63" s="24" t="s">
        <v>276</v>
      </c>
      <c r="BE63" s="24" t="s">
        <v>276</v>
      </c>
      <c r="BF63" s="14" t="s">
        <v>60</v>
      </c>
      <c r="BG63" s="11">
        <v>44900</v>
      </c>
      <c r="BH63" s="40">
        <v>46341</v>
      </c>
      <c r="BI63" s="35">
        <f t="shared" si="35"/>
        <v>44896</v>
      </c>
      <c r="BJ63" s="35">
        <f t="shared" si="36"/>
        <v>46327</v>
      </c>
      <c r="BK63" s="14" t="s">
        <v>4</v>
      </c>
      <c r="BL63" s="80" t="s">
        <v>399</v>
      </c>
      <c r="BM63" s="46" t="s">
        <v>9</v>
      </c>
      <c r="BN63" s="46" t="s">
        <v>13</v>
      </c>
      <c r="BO63" s="46"/>
      <c r="BP63" s="53"/>
      <c r="BQ63" s="3">
        <f t="shared" si="34"/>
        <v>44600</v>
      </c>
      <c r="BR63" s="3">
        <f t="shared" si="29"/>
        <v>44593</v>
      </c>
      <c r="BS63" s="3">
        <f t="shared" si="30"/>
        <v>44720</v>
      </c>
      <c r="BT63" s="3">
        <f t="shared" si="31"/>
        <v>44713</v>
      </c>
      <c r="BU63" s="3">
        <f>BW63-180</f>
        <v>44720</v>
      </c>
      <c r="BV63" s="3">
        <f t="shared" si="32"/>
        <v>44713</v>
      </c>
      <c r="BW63" s="3">
        <f t="shared" si="28"/>
        <v>44900</v>
      </c>
      <c r="BX63" s="3">
        <f t="shared" si="16"/>
        <v>44896</v>
      </c>
    </row>
    <row r="64" spans="1:76" ht="42.65" customHeight="1">
      <c r="A64" s="137" t="s">
        <v>75</v>
      </c>
      <c r="B64" s="137" t="s">
        <v>374</v>
      </c>
      <c r="C64" s="138" t="s">
        <v>397</v>
      </c>
      <c r="D64" s="139" t="str">
        <f t="shared" ca="1" si="25"/>
        <v>À venir</v>
      </c>
      <c r="E64" s="251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318">
        <f t="shared" si="26"/>
        <v>47802</v>
      </c>
      <c r="BB64" s="47" t="s">
        <v>398</v>
      </c>
      <c r="BC64" s="70" t="s">
        <v>70</v>
      </c>
      <c r="BD64" s="56" t="s">
        <v>276</v>
      </c>
      <c r="BE64" s="24"/>
      <c r="BF64" s="14" t="s">
        <v>60</v>
      </c>
      <c r="BG64" s="11">
        <v>46342</v>
      </c>
      <c r="BH64" s="40">
        <v>47802</v>
      </c>
      <c r="BI64" s="35">
        <f t="shared" si="35"/>
        <v>46356</v>
      </c>
      <c r="BJ64" s="35">
        <f t="shared" si="36"/>
        <v>47788</v>
      </c>
      <c r="BK64" s="14" t="s">
        <v>4</v>
      </c>
      <c r="BL64" s="80" t="s">
        <v>399</v>
      </c>
      <c r="BM64" s="46" t="s">
        <v>9</v>
      </c>
      <c r="BN64" s="46" t="s">
        <v>13</v>
      </c>
      <c r="BO64" s="46" t="s">
        <v>11</v>
      </c>
      <c r="BP64" s="53"/>
      <c r="BQ64" s="3">
        <f t="shared" si="34"/>
        <v>46042</v>
      </c>
      <c r="BR64" s="3">
        <f t="shared" si="29"/>
        <v>46053</v>
      </c>
      <c r="BS64" s="3">
        <f t="shared" si="30"/>
        <v>46162</v>
      </c>
      <c r="BT64" s="19">
        <f t="shared" si="31"/>
        <v>46173</v>
      </c>
      <c r="BU64" s="3">
        <f>BW64-180</f>
        <v>46162</v>
      </c>
      <c r="BV64" s="19">
        <f t="shared" si="32"/>
        <v>46173</v>
      </c>
      <c r="BW64" s="3">
        <f t="shared" si="28"/>
        <v>46342</v>
      </c>
      <c r="BX64" s="19">
        <f t="shared" si="16"/>
        <v>46356</v>
      </c>
    </row>
    <row r="65" spans="1:76" ht="36.75" customHeight="1">
      <c r="A65" s="137" t="s">
        <v>400</v>
      </c>
      <c r="B65" s="137" t="s">
        <v>374</v>
      </c>
      <c r="C65" s="138" t="s">
        <v>383</v>
      </c>
      <c r="D65" s="139" t="str">
        <f t="shared" ca="1" si="25"/>
        <v>En cours</v>
      </c>
      <c r="E65" s="251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318">
        <f t="shared" si="26"/>
        <v>45943</v>
      </c>
      <c r="BB65" s="47" t="s">
        <v>320</v>
      </c>
      <c r="BC65" s="70" t="s">
        <v>400</v>
      </c>
      <c r="BD65" s="24" t="s">
        <v>276</v>
      </c>
      <c r="BE65" s="24" t="s">
        <v>276</v>
      </c>
      <c r="BF65" s="14" t="s">
        <v>60</v>
      </c>
      <c r="BG65" s="11">
        <v>44491</v>
      </c>
      <c r="BH65" s="40">
        <v>45943</v>
      </c>
      <c r="BI65" s="35">
        <f t="shared" si="35"/>
        <v>44500</v>
      </c>
      <c r="BJ65" s="35">
        <f t="shared" si="36"/>
        <v>45931</v>
      </c>
      <c r="BK65" s="14" t="s">
        <v>0</v>
      </c>
      <c r="BL65" s="64" t="s">
        <v>401</v>
      </c>
      <c r="BM65" s="46" t="s">
        <v>9</v>
      </c>
      <c r="BN65" s="46" t="s">
        <v>10</v>
      </c>
      <c r="BO65" s="46"/>
      <c r="BP65" s="53"/>
      <c r="BQ65" s="3">
        <f t="shared" si="34"/>
        <v>44191</v>
      </c>
      <c r="BR65" s="3">
        <f t="shared" si="29"/>
        <v>44196</v>
      </c>
      <c r="BS65" s="3">
        <f t="shared" si="30"/>
        <v>44311</v>
      </c>
      <c r="BT65" s="3">
        <f t="shared" si="31"/>
        <v>44316</v>
      </c>
      <c r="BU65" s="3">
        <f>BW65-180</f>
        <v>44311</v>
      </c>
      <c r="BV65" s="3">
        <f t="shared" si="32"/>
        <v>44316</v>
      </c>
      <c r="BW65" s="3">
        <f t="shared" si="28"/>
        <v>44491</v>
      </c>
      <c r="BX65" s="3">
        <f t="shared" si="16"/>
        <v>44500</v>
      </c>
    </row>
    <row r="66" spans="1:76" ht="36.75" customHeight="1">
      <c r="A66" s="137" t="s">
        <v>75</v>
      </c>
      <c r="B66" s="137" t="s">
        <v>374</v>
      </c>
      <c r="C66" s="138" t="s">
        <v>383</v>
      </c>
      <c r="D66" s="139" t="str">
        <f t="shared" ca="1" si="25"/>
        <v>À venir</v>
      </c>
      <c r="E66" s="251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318">
        <f t="shared" si="26"/>
        <v>47404</v>
      </c>
      <c r="BB66" s="47" t="s">
        <v>320</v>
      </c>
      <c r="BC66" s="70" t="s">
        <v>70</v>
      </c>
      <c r="BD66" s="56" t="s">
        <v>276</v>
      </c>
      <c r="BE66" s="24"/>
      <c r="BF66" s="14" t="s">
        <v>60</v>
      </c>
      <c r="BG66" s="11">
        <v>45944</v>
      </c>
      <c r="BH66" s="40">
        <v>47404</v>
      </c>
      <c r="BI66" s="35">
        <f t="shared" si="35"/>
        <v>45931</v>
      </c>
      <c r="BJ66" s="35">
        <f t="shared" si="36"/>
        <v>47392</v>
      </c>
      <c r="BK66" s="14" t="s">
        <v>0</v>
      </c>
      <c r="BL66" s="64" t="s">
        <v>401</v>
      </c>
      <c r="BM66" s="46" t="s">
        <v>9</v>
      </c>
      <c r="BN66" s="46" t="s">
        <v>10</v>
      </c>
      <c r="BO66" s="46"/>
      <c r="BP66" s="53"/>
      <c r="BQ66" s="3">
        <f t="shared" si="34"/>
        <v>45644</v>
      </c>
      <c r="BR66" s="3">
        <f t="shared" si="29"/>
        <v>45657</v>
      </c>
      <c r="BS66" s="3">
        <f t="shared" si="30"/>
        <v>45764</v>
      </c>
      <c r="BT66" s="22">
        <f t="shared" si="31"/>
        <v>45777</v>
      </c>
      <c r="BU66" s="3">
        <f>BW66-180</f>
        <v>45764</v>
      </c>
      <c r="BV66" s="22">
        <f t="shared" si="32"/>
        <v>45777</v>
      </c>
      <c r="BW66" s="3">
        <f t="shared" si="28"/>
        <v>45944</v>
      </c>
      <c r="BX66" s="22">
        <f t="shared" si="16"/>
        <v>45931</v>
      </c>
    </row>
    <row r="67" spans="1:76" ht="36.75" customHeight="1">
      <c r="A67" s="137" t="s">
        <v>402</v>
      </c>
      <c r="B67" s="137" t="s">
        <v>374</v>
      </c>
      <c r="C67" s="138" t="s">
        <v>403</v>
      </c>
      <c r="D67" s="139" t="str">
        <f t="shared" ca="1" si="25"/>
        <v>En cours</v>
      </c>
      <c r="E67" s="251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318">
        <f t="shared" si="26"/>
        <v>46760</v>
      </c>
      <c r="BB67" s="47" t="s">
        <v>404</v>
      </c>
      <c r="BC67" s="70" t="s">
        <v>402</v>
      </c>
      <c r="BD67" s="24" t="s">
        <v>276</v>
      </c>
      <c r="BE67" s="24" t="s">
        <v>276</v>
      </c>
      <c r="BF67" s="14" t="s">
        <v>195</v>
      </c>
      <c r="BG67" s="11">
        <v>45300</v>
      </c>
      <c r="BH67" s="40">
        <f>BG67+1460</f>
        <v>46760</v>
      </c>
      <c r="BI67" s="35">
        <f t="shared" si="35"/>
        <v>45292</v>
      </c>
      <c r="BJ67" s="35">
        <f t="shared" si="36"/>
        <v>46753</v>
      </c>
      <c r="BK67" s="14" t="s">
        <v>0</v>
      </c>
      <c r="BL67" s="64" t="s">
        <v>405</v>
      </c>
      <c r="BM67" s="46" t="s">
        <v>9</v>
      </c>
      <c r="BN67" s="46" t="s">
        <v>10</v>
      </c>
      <c r="BO67" s="46"/>
      <c r="BP67" s="53"/>
      <c r="BQ67" s="3">
        <f t="shared" si="34"/>
        <v>44950</v>
      </c>
      <c r="BR67" s="3">
        <f t="shared" si="29"/>
        <v>44957</v>
      </c>
      <c r="BS67" s="3">
        <f t="shared" si="30"/>
        <v>45070</v>
      </c>
      <c r="BT67" s="3">
        <f t="shared" si="31"/>
        <v>45077</v>
      </c>
      <c r="BU67" s="3">
        <f>BW67-230</f>
        <v>45070</v>
      </c>
      <c r="BV67" s="3">
        <f t="shared" si="32"/>
        <v>45077</v>
      </c>
      <c r="BW67" s="3">
        <f t="shared" si="28"/>
        <v>45300</v>
      </c>
      <c r="BX67" s="3">
        <f t="shared" si="16"/>
        <v>45292</v>
      </c>
    </row>
    <row r="68" spans="1:76" ht="45" customHeight="1">
      <c r="A68" s="137" t="s">
        <v>406</v>
      </c>
      <c r="B68" s="137" t="s">
        <v>374</v>
      </c>
      <c r="C68" s="138" t="s">
        <v>407</v>
      </c>
      <c r="D68" s="139" t="str">
        <f ca="1">IF(BH68&lt;TODAY(),"Terminé",(IF(BG68&gt;=TODAY(),"À venir","En cours")))</f>
        <v>À venir</v>
      </c>
      <c r="E68" s="251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318">
        <f>BH68</f>
        <v>47057</v>
      </c>
      <c r="BB68" s="47" t="s">
        <v>404</v>
      </c>
      <c r="BC68" s="70" t="s">
        <v>406</v>
      </c>
      <c r="BD68" s="24" t="s">
        <v>276</v>
      </c>
      <c r="BE68" s="24" t="s">
        <v>276</v>
      </c>
      <c r="BF68" s="14" t="s">
        <v>195</v>
      </c>
      <c r="BG68" s="11">
        <v>45597</v>
      </c>
      <c r="BH68" s="40">
        <f>BG68+1460</f>
        <v>47057</v>
      </c>
      <c r="BI68" s="35">
        <f>IF(DAY(BG68)&lt;=15,DATE(YEAR(BG68),MONTH(BG68),1),EOMONTH(BG68,0))</f>
        <v>45597</v>
      </c>
      <c r="BJ68" s="35">
        <f>IF(DAY(BH68)&lt;=15,DATE(YEAR(BH68),MONTH(BH68),1),EOMONTH(BH68,0))</f>
        <v>47057</v>
      </c>
      <c r="BK68" s="14"/>
      <c r="BL68" s="78" t="s">
        <v>408</v>
      </c>
      <c r="BM68" s="46"/>
      <c r="BN68" s="46"/>
      <c r="BO68" s="46"/>
      <c r="BP68" s="53"/>
      <c r="BQ68" s="3">
        <f>BS68-120</f>
        <v>45247</v>
      </c>
      <c r="BR68" s="3">
        <f>IF(DAY(BQ68)&lt;=15,DATE(YEAR(BQ68),MONTH(BQ68),1),EOMONTH(BQ68,0))</f>
        <v>45260</v>
      </c>
      <c r="BS68" s="3">
        <f>BU68</f>
        <v>45367</v>
      </c>
      <c r="BT68" s="3">
        <f>IF(DAY(BS68)&lt;=15,DATE(YEAR(BS68),MONTH(BS68),1),EOMONTH(BS68,0))</f>
        <v>45382</v>
      </c>
      <c r="BU68" s="3">
        <f>BW68-230</f>
        <v>45367</v>
      </c>
      <c r="BV68" s="3">
        <f>IF(DAY(BU68)&lt;=15,DATE(YEAR(BU68),MONTH(BU68),1),EOMONTH(BU68,0))</f>
        <v>45382</v>
      </c>
      <c r="BW68" s="3">
        <f>BG68</f>
        <v>45597</v>
      </c>
      <c r="BX68" s="3">
        <f>IF(DAY(BW68)&lt;=15,DATE(YEAR(BW68),MONTH(BW68),1),EOMONTH(BW68,0))</f>
        <v>45597</v>
      </c>
    </row>
    <row r="69" spans="1:76" ht="36" customHeight="1">
      <c r="A69" s="137" t="s">
        <v>409</v>
      </c>
      <c r="B69" s="137" t="s">
        <v>374</v>
      </c>
      <c r="C69" s="138" t="s">
        <v>410</v>
      </c>
      <c r="D69" s="139" t="str">
        <f t="shared" ca="1" si="25"/>
        <v>En cours</v>
      </c>
      <c r="E69" s="251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318">
        <f t="shared" si="26"/>
        <v>47010</v>
      </c>
      <c r="BB69" s="47" t="s">
        <v>411</v>
      </c>
      <c r="BC69" s="70" t="s">
        <v>409</v>
      </c>
      <c r="BD69" s="24" t="s">
        <v>276</v>
      </c>
      <c r="BE69" s="24" t="s">
        <v>276</v>
      </c>
      <c r="BF69" s="14" t="s">
        <v>60</v>
      </c>
      <c r="BG69" s="11">
        <v>45550</v>
      </c>
      <c r="BH69" s="40">
        <v>47010</v>
      </c>
      <c r="BI69" s="35">
        <f t="shared" si="35"/>
        <v>45536</v>
      </c>
      <c r="BJ69" s="35">
        <f t="shared" si="36"/>
        <v>46997</v>
      </c>
      <c r="BK69" s="14" t="s">
        <v>2</v>
      </c>
      <c r="BL69" s="78" t="s">
        <v>412</v>
      </c>
      <c r="BM69" s="46" t="s">
        <v>9</v>
      </c>
      <c r="BN69" s="46" t="s">
        <v>13</v>
      </c>
      <c r="BO69" s="46" t="s">
        <v>11</v>
      </c>
      <c r="BP69" s="53"/>
      <c r="BQ69" s="3">
        <f t="shared" si="34"/>
        <v>45250</v>
      </c>
      <c r="BR69" s="3">
        <f t="shared" si="29"/>
        <v>45260</v>
      </c>
      <c r="BS69" s="3">
        <f t="shared" si="30"/>
        <v>45370</v>
      </c>
      <c r="BT69" s="3">
        <f t="shared" si="31"/>
        <v>45382</v>
      </c>
      <c r="BU69" s="3">
        <f>BW69-180</f>
        <v>45370</v>
      </c>
      <c r="BV69" s="3">
        <f t="shared" si="32"/>
        <v>45382</v>
      </c>
      <c r="BW69" s="3">
        <f t="shared" si="28"/>
        <v>45550</v>
      </c>
      <c r="BX69" s="3">
        <f t="shared" si="16"/>
        <v>45536</v>
      </c>
    </row>
    <row r="70" spans="1:76" ht="29.25" customHeight="1">
      <c r="A70" s="137" t="s">
        <v>413</v>
      </c>
      <c r="B70" s="137" t="s">
        <v>374</v>
      </c>
      <c r="C70" s="138" t="s">
        <v>414</v>
      </c>
      <c r="D70" s="139" t="str">
        <f t="shared" ca="1" si="25"/>
        <v>En cours</v>
      </c>
      <c r="E70" s="251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318">
        <f t="shared" si="26"/>
        <v>46955</v>
      </c>
      <c r="BB70" s="47" t="s">
        <v>415</v>
      </c>
      <c r="BC70" s="70" t="s">
        <v>413</v>
      </c>
      <c r="BD70" s="24" t="s">
        <v>276</v>
      </c>
      <c r="BE70" s="24" t="s">
        <v>276</v>
      </c>
      <c r="BF70" s="14" t="s">
        <v>60</v>
      </c>
      <c r="BG70" s="11">
        <v>45495</v>
      </c>
      <c r="BH70" s="40">
        <f>BG70+1460</f>
        <v>46955</v>
      </c>
      <c r="BI70" s="35">
        <f t="shared" si="35"/>
        <v>45504</v>
      </c>
      <c r="BJ70" s="35">
        <f t="shared" si="36"/>
        <v>46965</v>
      </c>
      <c r="BK70" s="14" t="s">
        <v>0</v>
      </c>
      <c r="BL70" s="64" t="s">
        <v>416</v>
      </c>
      <c r="BM70" s="46" t="s">
        <v>9</v>
      </c>
      <c r="BN70" s="46" t="s">
        <v>15</v>
      </c>
      <c r="BO70" s="46"/>
      <c r="BP70" s="53" t="s">
        <v>10</v>
      </c>
      <c r="BQ70" s="3">
        <f t="shared" si="34"/>
        <v>45260</v>
      </c>
      <c r="BR70" s="3">
        <f t="shared" si="29"/>
        <v>45260</v>
      </c>
      <c r="BS70" s="3">
        <f t="shared" si="30"/>
        <v>45380</v>
      </c>
      <c r="BT70" s="22">
        <f t="shared" si="31"/>
        <v>45382</v>
      </c>
      <c r="BU70" s="3">
        <f>BW70-115</f>
        <v>45380</v>
      </c>
      <c r="BV70" s="22">
        <f t="shared" si="32"/>
        <v>45382</v>
      </c>
      <c r="BW70" s="3">
        <f t="shared" si="28"/>
        <v>45495</v>
      </c>
      <c r="BX70" s="22">
        <f t="shared" si="16"/>
        <v>45504</v>
      </c>
    </row>
    <row r="71" spans="1:76" ht="29.15" customHeight="1">
      <c r="A71" s="323" t="s">
        <v>417</v>
      </c>
      <c r="B71" s="323" t="s">
        <v>374</v>
      </c>
      <c r="C71" s="323" t="s">
        <v>418</v>
      </c>
      <c r="D71" s="139" t="str">
        <f t="shared" ref="D71:D95" ca="1" si="37">IF(BH71&lt;TODAY(),"Terminé",(IF(BG71&gt;=TODAY(),"À venir","En cours")))</f>
        <v>À venir</v>
      </c>
      <c r="E71" s="251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318">
        <f t="shared" ref="AO71:AO95" si="38">BH71</f>
        <v>47040</v>
      </c>
      <c r="BB71" s="47" t="s">
        <v>419</v>
      </c>
      <c r="BC71" s="70" t="s">
        <v>417</v>
      </c>
      <c r="BD71" s="24" t="s">
        <v>276</v>
      </c>
      <c r="BE71" s="24" t="s">
        <v>276</v>
      </c>
      <c r="BF71" s="57" t="s">
        <v>195</v>
      </c>
      <c r="BG71" s="11">
        <v>45580</v>
      </c>
      <c r="BH71" s="40">
        <f>BG71+1460</f>
        <v>47040</v>
      </c>
      <c r="BI71" s="35">
        <f t="shared" si="35"/>
        <v>45566</v>
      </c>
      <c r="BJ71" s="35">
        <f t="shared" si="36"/>
        <v>47027</v>
      </c>
      <c r="BK71" s="14" t="s">
        <v>0</v>
      </c>
      <c r="BL71" s="83" t="s">
        <v>420</v>
      </c>
      <c r="BM71" s="46" t="s">
        <v>9</v>
      </c>
      <c r="BN71" s="46" t="s">
        <v>15</v>
      </c>
      <c r="BO71" s="46"/>
      <c r="BP71" s="53" t="s">
        <v>10</v>
      </c>
      <c r="BQ71" s="3">
        <f t="shared" si="34"/>
        <v>45360</v>
      </c>
      <c r="BR71" s="3">
        <f t="shared" si="29"/>
        <v>45352</v>
      </c>
      <c r="BS71" s="3">
        <f t="shared" si="30"/>
        <v>45480</v>
      </c>
      <c r="BT71" s="3">
        <f t="shared" si="31"/>
        <v>45474</v>
      </c>
      <c r="BU71" s="3">
        <f>BW71-100</f>
        <v>45480</v>
      </c>
      <c r="BV71" s="3">
        <f t="shared" si="32"/>
        <v>45474</v>
      </c>
      <c r="BW71" s="3">
        <f t="shared" ref="BW71:BW95" si="39">BG71</f>
        <v>45580</v>
      </c>
      <c r="BX71" s="3">
        <f t="shared" ref="BX71:BX95" si="40">IF(DAY(BW71)&lt;=15,DATE(YEAR(BW71),MONTH(BW71),1),EOMONTH(BW71,0))</f>
        <v>45566</v>
      </c>
    </row>
    <row r="72" spans="1:76" ht="29.15" customHeight="1">
      <c r="A72" s="137" t="s">
        <v>421</v>
      </c>
      <c r="B72" s="137" t="s">
        <v>374</v>
      </c>
      <c r="C72" s="138" t="s">
        <v>422</v>
      </c>
      <c r="D72" s="139" t="str">
        <f t="shared" ca="1" si="37"/>
        <v>En cours</v>
      </c>
      <c r="E72" s="251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318">
        <f t="shared" si="38"/>
        <v>46934</v>
      </c>
      <c r="BB72" s="47" t="s">
        <v>423</v>
      </c>
      <c r="BC72" s="70" t="s">
        <v>421</v>
      </c>
      <c r="BD72" s="24"/>
      <c r="BE72" s="24" t="s">
        <v>276</v>
      </c>
      <c r="BF72" s="57"/>
      <c r="BG72" s="11">
        <v>45474</v>
      </c>
      <c r="BH72" s="40">
        <v>46934</v>
      </c>
      <c r="BI72" s="35">
        <f>IF(DAY(BG72)&lt;=15,DATE(YEAR(BG72),MONTH(BG72),1),EOMONTH(BG72,0))</f>
        <v>45474</v>
      </c>
      <c r="BJ72" s="35">
        <f>IF(DAY(BH72)&lt;=15,DATE(YEAR(BH72),MONTH(BH72),1),EOMONTH(BH72,0))</f>
        <v>46934</v>
      </c>
      <c r="BK72" s="14"/>
      <c r="BL72" s="361" t="s">
        <v>424</v>
      </c>
      <c r="BM72" s="46"/>
      <c r="BN72" s="46"/>
      <c r="BO72" s="46"/>
      <c r="BP72" s="53"/>
      <c r="BQ72" s="3">
        <f t="shared" ref="BQ72" si="41">BS72-120</f>
        <v>45254</v>
      </c>
      <c r="BR72" s="3">
        <f t="shared" ref="BR72" si="42">IF(DAY(BQ72)&lt;=15,DATE(YEAR(BQ72),MONTH(BQ72),1),EOMONTH(BQ72,0))</f>
        <v>45260</v>
      </c>
      <c r="BS72" s="3">
        <f t="shared" ref="BS72" si="43">BU72</f>
        <v>45374</v>
      </c>
      <c r="BT72" s="3">
        <f t="shared" ref="BT72" si="44">IF(DAY(BS72)&lt;=15,DATE(YEAR(BS72),MONTH(BS72),1),EOMONTH(BS72,0))</f>
        <v>45382</v>
      </c>
      <c r="BU72" s="3">
        <f>BW72-100</f>
        <v>45374</v>
      </c>
      <c r="BV72" s="3">
        <f t="shared" ref="BV72" si="45">IF(DAY(BU72)&lt;=15,DATE(YEAR(BU72),MONTH(BU72),1),EOMONTH(BU72,0))</f>
        <v>45382</v>
      </c>
      <c r="BW72" s="3">
        <f t="shared" ref="BW72" si="46">BG72</f>
        <v>45474</v>
      </c>
      <c r="BX72" s="3">
        <f t="shared" ref="BX72" si="47">IF(DAY(BW72)&lt;=15,DATE(YEAR(BW72),MONTH(BW72),1),EOMONTH(BW72,0))</f>
        <v>45474</v>
      </c>
    </row>
    <row r="73" spans="1:76" ht="29.15" customHeight="1">
      <c r="A73" s="137" t="s">
        <v>75</v>
      </c>
      <c r="B73" s="137" t="s">
        <v>374</v>
      </c>
      <c r="C73" s="138" t="s">
        <v>425</v>
      </c>
      <c r="D73" s="139" t="str">
        <f t="shared" ca="1" si="37"/>
        <v>En cours</v>
      </c>
      <c r="E73" s="251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318">
        <f t="shared" si="38"/>
        <v>47026</v>
      </c>
      <c r="BB73" s="47" t="s">
        <v>426</v>
      </c>
      <c r="BC73" s="70" t="s">
        <v>70</v>
      </c>
      <c r="BD73" s="24" t="s">
        <v>276</v>
      </c>
      <c r="BE73" s="24"/>
      <c r="BF73" s="14" t="s">
        <v>60</v>
      </c>
      <c r="BG73" s="11">
        <v>45566</v>
      </c>
      <c r="BH73" s="40">
        <f>BG73+1460</f>
        <v>47026</v>
      </c>
      <c r="BI73" s="35">
        <f t="shared" si="35"/>
        <v>45566</v>
      </c>
      <c r="BJ73" s="35">
        <f t="shared" si="36"/>
        <v>47026</v>
      </c>
      <c r="BK73" s="14" t="s">
        <v>0</v>
      </c>
      <c r="BL73" s="64" t="s">
        <v>427</v>
      </c>
      <c r="BM73" s="46" t="s">
        <v>9</v>
      </c>
      <c r="BN73" s="46" t="s">
        <v>10</v>
      </c>
      <c r="BO73" s="46" t="s">
        <v>11</v>
      </c>
      <c r="BP73" s="53"/>
      <c r="BQ73" s="3">
        <f>BS73-150</f>
        <v>45236</v>
      </c>
      <c r="BR73" s="3">
        <f t="shared" si="29"/>
        <v>45231</v>
      </c>
      <c r="BS73" s="3">
        <f t="shared" si="30"/>
        <v>45386</v>
      </c>
      <c r="BT73" s="3">
        <f t="shared" si="31"/>
        <v>45383</v>
      </c>
      <c r="BU73" s="3">
        <f>BW73-180</f>
        <v>45386</v>
      </c>
      <c r="BV73" s="3">
        <f t="shared" si="32"/>
        <v>45383</v>
      </c>
      <c r="BW73" s="3">
        <f t="shared" si="39"/>
        <v>45566</v>
      </c>
      <c r="BX73" s="3">
        <f t="shared" si="40"/>
        <v>45566</v>
      </c>
    </row>
    <row r="74" spans="1:76" ht="29.15" customHeight="1">
      <c r="A74" s="137" t="s">
        <v>75</v>
      </c>
      <c r="B74" s="137" t="s">
        <v>374</v>
      </c>
      <c r="C74" s="138" t="s">
        <v>428</v>
      </c>
      <c r="D74" s="139" t="str">
        <f t="shared" ca="1" si="37"/>
        <v>À venir</v>
      </c>
      <c r="E74" s="251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318">
        <f t="shared" si="38"/>
        <v>47119</v>
      </c>
      <c r="BB74" s="47" t="s">
        <v>429</v>
      </c>
      <c r="BC74" s="70" t="s">
        <v>430</v>
      </c>
      <c r="BD74" s="24" t="s">
        <v>276</v>
      </c>
      <c r="BE74" s="24" t="s">
        <v>276</v>
      </c>
      <c r="BF74" s="57" t="s">
        <v>60</v>
      </c>
      <c r="BG74" s="11">
        <v>45659</v>
      </c>
      <c r="BH74" s="40">
        <f>BG74+1460</f>
        <v>47119</v>
      </c>
      <c r="BI74" s="35">
        <f t="shared" si="35"/>
        <v>45658</v>
      </c>
      <c r="BJ74" s="35">
        <f t="shared" si="36"/>
        <v>47119</v>
      </c>
      <c r="BK74" s="14" t="s">
        <v>4</v>
      </c>
      <c r="BL74" s="64" t="s">
        <v>431</v>
      </c>
      <c r="BM74" s="46" t="s">
        <v>9</v>
      </c>
      <c r="BN74" s="46" t="s">
        <v>10</v>
      </c>
      <c r="BO74" s="46" t="s">
        <v>11</v>
      </c>
      <c r="BP74" s="53"/>
      <c r="BQ74" s="3">
        <f>BS74-120</f>
        <v>45449</v>
      </c>
      <c r="BR74" s="3">
        <f t="shared" si="29"/>
        <v>45444</v>
      </c>
      <c r="BS74" s="3">
        <f t="shared" si="30"/>
        <v>45569</v>
      </c>
      <c r="BT74" s="3">
        <f t="shared" si="31"/>
        <v>45566</v>
      </c>
      <c r="BU74" s="3">
        <f>BW74-90</f>
        <v>45569</v>
      </c>
      <c r="BV74" s="3">
        <f t="shared" si="32"/>
        <v>45566</v>
      </c>
      <c r="BW74" s="3">
        <f t="shared" si="39"/>
        <v>45659</v>
      </c>
      <c r="BX74" s="3">
        <f t="shared" si="40"/>
        <v>45658</v>
      </c>
    </row>
    <row r="75" spans="1:76" ht="29.15" customHeight="1">
      <c r="A75" s="137" t="s">
        <v>432</v>
      </c>
      <c r="B75" s="137" t="s">
        <v>374</v>
      </c>
      <c r="C75" s="138" t="s">
        <v>433</v>
      </c>
      <c r="D75" s="139" t="str">
        <f t="shared" ca="1" si="37"/>
        <v>En cours</v>
      </c>
      <c r="E75" s="251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318">
        <f t="shared" si="38"/>
        <v>45675</v>
      </c>
      <c r="BB75" s="47" t="s">
        <v>432</v>
      </c>
      <c r="BC75" s="70" t="s">
        <v>432</v>
      </c>
      <c r="BD75" s="24" t="s">
        <v>276</v>
      </c>
      <c r="BE75" s="24" t="s">
        <v>276</v>
      </c>
      <c r="BF75" s="14" t="s">
        <v>60</v>
      </c>
      <c r="BG75" s="11">
        <v>44215</v>
      </c>
      <c r="BH75" s="40">
        <v>45675</v>
      </c>
      <c r="BI75" s="35">
        <f t="shared" si="35"/>
        <v>44227</v>
      </c>
      <c r="BJ75" s="35">
        <f t="shared" si="36"/>
        <v>45688</v>
      </c>
      <c r="BK75" s="14" t="s">
        <v>2</v>
      </c>
      <c r="BL75" s="64" t="s">
        <v>434</v>
      </c>
      <c r="BM75" s="46" t="s">
        <v>9</v>
      </c>
      <c r="BN75" s="46" t="s">
        <v>15</v>
      </c>
      <c r="BO75" s="46"/>
      <c r="BP75" s="53"/>
      <c r="BQ75" s="3">
        <f>BS75-120</f>
        <v>43915</v>
      </c>
      <c r="BR75" s="3">
        <f t="shared" si="29"/>
        <v>43921</v>
      </c>
      <c r="BS75" s="3">
        <f t="shared" si="30"/>
        <v>44035</v>
      </c>
      <c r="BT75" s="3">
        <f t="shared" si="31"/>
        <v>44043</v>
      </c>
      <c r="BU75" s="3">
        <f t="shared" ref="BU75:BU88" si="48">BW75-180</f>
        <v>44035</v>
      </c>
      <c r="BV75" s="3">
        <f t="shared" si="32"/>
        <v>44043</v>
      </c>
      <c r="BW75" s="3">
        <f t="shared" si="39"/>
        <v>44215</v>
      </c>
      <c r="BX75" s="3">
        <f t="shared" si="40"/>
        <v>44227</v>
      </c>
    </row>
    <row r="76" spans="1:76" ht="29.15" customHeight="1">
      <c r="A76" s="137" t="s">
        <v>75</v>
      </c>
      <c r="B76" s="137" t="s">
        <v>374</v>
      </c>
      <c r="C76" s="138" t="s">
        <v>435</v>
      </c>
      <c r="D76" s="139" t="str">
        <f t="shared" ca="1" si="37"/>
        <v>À venir</v>
      </c>
      <c r="E76" s="251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318">
        <f t="shared" si="38"/>
        <v>47116</v>
      </c>
      <c r="BB76" s="47" t="s">
        <v>436</v>
      </c>
      <c r="BC76" s="70" t="s">
        <v>437</v>
      </c>
      <c r="BD76" s="56" t="s">
        <v>276</v>
      </c>
      <c r="BE76" s="24"/>
      <c r="BF76" s="14" t="s">
        <v>195</v>
      </c>
      <c r="BG76" s="11">
        <v>45656</v>
      </c>
      <c r="BH76" s="40">
        <v>47116</v>
      </c>
      <c r="BI76" s="35">
        <f t="shared" si="35"/>
        <v>45657</v>
      </c>
      <c r="BJ76" s="35">
        <f t="shared" si="36"/>
        <v>47118</v>
      </c>
      <c r="BK76" s="14" t="s">
        <v>2</v>
      </c>
      <c r="BL76" s="64" t="s">
        <v>438</v>
      </c>
      <c r="BM76" s="46" t="s">
        <v>9</v>
      </c>
      <c r="BN76" s="46" t="s">
        <v>13</v>
      </c>
      <c r="BO76" s="46" t="s">
        <v>11</v>
      </c>
      <c r="BP76" s="53"/>
      <c r="BQ76" s="3">
        <f>BS76-150</f>
        <v>45326</v>
      </c>
      <c r="BR76" s="3">
        <f t="shared" si="29"/>
        <v>45323</v>
      </c>
      <c r="BS76" s="3">
        <f t="shared" si="30"/>
        <v>45476</v>
      </c>
      <c r="BT76" s="3">
        <f t="shared" si="31"/>
        <v>45474</v>
      </c>
      <c r="BU76" s="3">
        <f t="shared" si="48"/>
        <v>45476</v>
      </c>
      <c r="BV76" s="3">
        <f t="shared" si="32"/>
        <v>45474</v>
      </c>
      <c r="BW76" s="3">
        <f t="shared" si="39"/>
        <v>45656</v>
      </c>
      <c r="BX76" s="3">
        <f t="shared" si="40"/>
        <v>45657</v>
      </c>
    </row>
    <row r="77" spans="1:76" ht="29.15" customHeight="1">
      <c r="A77" s="137" t="s">
        <v>439</v>
      </c>
      <c r="B77" s="137" t="s">
        <v>374</v>
      </c>
      <c r="C77" s="138" t="s">
        <v>440</v>
      </c>
      <c r="D77" s="139" t="str">
        <f t="shared" ca="1" si="37"/>
        <v>En cours</v>
      </c>
      <c r="E77" s="251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318">
        <f t="shared" si="38"/>
        <v>45712</v>
      </c>
      <c r="BB77" s="47" t="s">
        <v>439</v>
      </c>
      <c r="BC77" s="70" t="s">
        <v>439</v>
      </c>
      <c r="BD77" s="24" t="s">
        <v>276</v>
      </c>
      <c r="BE77" s="24" t="s">
        <v>276</v>
      </c>
      <c r="BF77" s="14" t="s">
        <v>195</v>
      </c>
      <c r="BG77" s="11">
        <v>44252</v>
      </c>
      <c r="BH77" s="40">
        <v>45712</v>
      </c>
      <c r="BI77" s="35">
        <f t="shared" si="35"/>
        <v>44255</v>
      </c>
      <c r="BJ77" s="35">
        <f t="shared" si="36"/>
        <v>45716</v>
      </c>
      <c r="BK77" s="14" t="s">
        <v>4</v>
      </c>
      <c r="BL77" s="64" t="s">
        <v>441</v>
      </c>
      <c r="BM77" s="46" t="s">
        <v>9</v>
      </c>
      <c r="BN77" s="46" t="s">
        <v>13</v>
      </c>
      <c r="BO77" s="46"/>
      <c r="BP77" s="53"/>
      <c r="BQ77" s="3">
        <f>BS77-120</f>
        <v>43952</v>
      </c>
      <c r="BR77" s="3">
        <f t="shared" si="29"/>
        <v>43952</v>
      </c>
      <c r="BS77" s="3">
        <f t="shared" si="30"/>
        <v>44072</v>
      </c>
      <c r="BT77" s="3">
        <f t="shared" si="31"/>
        <v>44074</v>
      </c>
      <c r="BU77" s="3">
        <f t="shared" si="48"/>
        <v>44072</v>
      </c>
      <c r="BV77" s="3">
        <f t="shared" si="32"/>
        <v>44074</v>
      </c>
      <c r="BW77" s="3">
        <f t="shared" si="39"/>
        <v>44252</v>
      </c>
      <c r="BX77" s="3">
        <f t="shared" si="40"/>
        <v>44255</v>
      </c>
    </row>
    <row r="78" spans="1:76" ht="29.15" customHeight="1">
      <c r="A78" s="137" t="s">
        <v>442</v>
      </c>
      <c r="B78" s="137" t="s">
        <v>374</v>
      </c>
      <c r="C78" s="138" t="s">
        <v>443</v>
      </c>
      <c r="D78" s="139" t="str">
        <f t="shared" ca="1" si="37"/>
        <v>En cours</v>
      </c>
      <c r="E78" s="251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318">
        <f t="shared" si="38"/>
        <v>45964</v>
      </c>
      <c r="BB78" s="47" t="s">
        <v>442</v>
      </c>
      <c r="BC78" s="70" t="s">
        <v>442</v>
      </c>
      <c r="BD78" s="24" t="s">
        <v>276</v>
      </c>
      <c r="BE78" s="24" t="s">
        <v>276</v>
      </c>
      <c r="BF78" s="14" t="s">
        <v>60</v>
      </c>
      <c r="BG78" s="11">
        <v>44504</v>
      </c>
      <c r="BH78" s="40">
        <v>45964</v>
      </c>
      <c r="BI78" s="35">
        <f t="shared" si="35"/>
        <v>44501</v>
      </c>
      <c r="BJ78" s="35">
        <f t="shared" si="36"/>
        <v>45962</v>
      </c>
      <c r="BK78" s="14" t="s">
        <v>2</v>
      </c>
      <c r="BL78" s="64" t="s">
        <v>444</v>
      </c>
      <c r="BM78" s="46" t="s">
        <v>9</v>
      </c>
      <c r="BN78" s="46" t="s">
        <v>13</v>
      </c>
      <c r="BO78" s="46"/>
      <c r="BP78" s="53"/>
      <c r="BQ78" s="3">
        <f>BS78-120</f>
        <v>44204</v>
      </c>
      <c r="BR78" s="3">
        <f t="shared" si="29"/>
        <v>44197</v>
      </c>
      <c r="BS78" s="3">
        <f t="shared" si="30"/>
        <v>44324</v>
      </c>
      <c r="BT78" s="3">
        <f t="shared" si="31"/>
        <v>44317</v>
      </c>
      <c r="BU78" s="3">
        <f t="shared" si="48"/>
        <v>44324</v>
      </c>
      <c r="BV78" s="3">
        <f t="shared" si="32"/>
        <v>44317</v>
      </c>
      <c r="BW78" s="3">
        <f t="shared" si="39"/>
        <v>44504</v>
      </c>
      <c r="BX78" s="3">
        <f t="shared" si="40"/>
        <v>44501</v>
      </c>
    </row>
    <row r="79" spans="1:76" ht="29.15" customHeight="1">
      <c r="A79" s="137" t="s">
        <v>75</v>
      </c>
      <c r="B79" s="137" t="s">
        <v>374</v>
      </c>
      <c r="C79" s="138" t="s">
        <v>443</v>
      </c>
      <c r="D79" s="139" t="str">
        <f t="shared" ca="1" si="37"/>
        <v>À venir</v>
      </c>
      <c r="E79" s="251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318">
        <f t="shared" si="38"/>
        <v>47425</v>
      </c>
      <c r="BB79" s="47" t="s">
        <v>442</v>
      </c>
      <c r="BC79" s="70" t="s">
        <v>70</v>
      </c>
      <c r="BD79" s="24" t="s">
        <v>276</v>
      </c>
      <c r="BE79" s="24"/>
      <c r="BF79" s="14" t="s">
        <v>60</v>
      </c>
      <c r="BG79" s="11">
        <v>45965</v>
      </c>
      <c r="BH79" s="40">
        <v>47425</v>
      </c>
      <c r="BI79" s="35">
        <f t="shared" si="35"/>
        <v>45962</v>
      </c>
      <c r="BJ79" s="35">
        <f t="shared" si="36"/>
        <v>47423</v>
      </c>
      <c r="BK79" s="14" t="s">
        <v>2</v>
      </c>
      <c r="BL79" s="64" t="s">
        <v>444</v>
      </c>
      <c r="BM79" s="46" t="s">
        <v>9</v>
      </c>
      <c r="BN79" s="46" t="s">
        <v>13</v>
      </c>
      <c r="BO79" s="46" t="s">
        <v>11</v>
      </c>
      <c r="BP79" s="53"/>
      <c r="BQ79" s="3">
        <f>BS79-120</f>
        <v>45665</v>
      </c>
      <c r="BR79" s="3">
        <f t="shared" ref="BR79:BR95" si="49">IF(DAY(BQ79)&lt;=15,DATE(YEAR(BQ79),MONTH(BQ79),1),EOMONTH(BQ79,0))</f>
        <v>45658</v>
      </c>
      <c r="BS79" s="3">
        <f t="shared" ref="BS79:BS95" si="50">BU79</f>
        <v>45785</v>
      </c>
      <c r="BT79" s="3">
        <f t="shared" ref="BT79:BT95" si="51">IF(DAY(BS79)&lt;=15,DATE(YEAR(BS79),MONTH(BS79),1),EOMONTH(BS79,0))</f>
        <v>45778</v>
      </c>
      <c r="BU79" s="3">
        <f t="shared" si="48"/>
        <v>45785</v>
      </c>
      <c r="BV79" s="3">
        <f t="shared" ref="BV79:BV95" si="52">IF(DAY(BU79)&lt;=15,DATE(YEAR(BU79),MONTH(BU79),1),EOMONTH(BU79,0))</f>
        <v>45778</v>
      </c>
      <c r="BW79" s="3">
        <f t="shared" si="39"/>
        <v>45965</v>
      </c>
      <c r="BX79" s="3">
        <f t="shared" si="40"/>
        <v>45962</v>
      </c>
    </row>
    <row r="80" spans="1:76" ht="30" customHeight="1">
      <c r="A80" s="137" t="s">
        <v>445</v>
      </c>
      <c r="B80" s="137" t="s">
        <v>374</v>
      </c>
      <c r="C80" s="138" t="s">
        <v>446</v>
      </c>
      <c r="D80" s="139" t="str">
        <f t="shared" ca="1" si="37"/>
        <v>En cours</v>
      </c>
      <c r="E80" s="251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318">
        <f t="shared" si="38"/>
        <v>46111</v>
      </c>
      <c r="BB80" s="47" t="s">
        <v>445</v>
      </c>
      <c r="BC80" s="70" t="s">
        <v>445</v>
      </c>
      <c r="BD80" s="24" t="s">
        <v>276</v>
      </c>
      <c r="BE80" s="24" t="s">
        <v>276</v>
      </c>
      <c r="BF80" s="14" t="s">
        <v>195</v>
      </c>
      <c r="BG80" s="11">
        <v>44651</v>
      </c>
      <c r="BH80" s="40">
        <v>46111</v>
      </c>
      <c r="BI80" s="35">
        <f t="shared" si="35"/>
        <v>44651</v>
      </c>
      <c r="BJ80" s="35">
        <f t="shared" si="36"/>
        <v>46112</v>
      </c>
      <c r="BK80" s="14" t="s">
        <v>4</v>
      </c>
      <c r="BL80" s="64" t="s">
        <v>447</v>
      </c>
      <c r="BM80" s="46" t="s">
        <v>9</v>
      </c>
      <c r="BN80" s="46" t="s">
        <v>13</v>
      </c>
      <c r="BO80" s="46"/>
      <c r="BP80" s="53"/>
      <c r="BQ80" s="3">
        <f>BS80-120</f>
        <v>44351</v>
      </c>
      <c r="BR80" s="3">
        <f t="shared" si="49"/>
        <v>44348</v>
      </c>
      <c r="BS80" s="3">
        <f t="shared" si="50"/>
        <v>44471</v>
      </c>
      <c r="BT80" s="3">
        <f t="shared" si="51"/>
        <v>44470</v>
      </c>
      <c r="BU80" s="3">
        <f t="shared" si="48"/>
        <v>44471</v>
      </c>
      <c r="BV80" s="3">
        <f t="shared" si="52"/>
        <v>44470</v>
      </c>
      <c r="BW80" s="3">
        <f t="shared" si="39"/>
        <v>44651</v>
      </c>
      <c r="BX80" s="3">
        <f t="shared" si="40"/>
        <v>44651</v>
      </c>
    </row>
    <row r="81" spans="1:76" ht="29.15" customHeight="1">
      <c r="A81" s="137" t="s">
        <v>75</v>
      </c>
      <c r="B81" s="137" t="s">
        <v>374</v>
      </c>
      <c r="C81" s="138" t="s">
        <v>446</v>
      </c>
      <c r="D81" s="139" t="str">
        <f t="shared" ca="1" si="37"/>
        <v>À venir</v>
      </c>
      <c r="E81" s="251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318">
        <f t="shared" si="38"/>
        <v>47572</v>
      </c>
      <c r="BB81" s="47" t="s">
        <v>445</v>
      </c>
      <c r="BC81" s="70" t="s">
        <v>70</v>
      </c>
      <c r="BD81" s="24" t="s">
        <v>276</v>
      </c>
      <c r="BE81" s="24"/>
      <c r="BF81" s="14" t="s">
        <v>195</v>
      </c>
      <c r="BG81" s="11">
        <v>46113</v>
      </c>
      <c r="BH81" s="40">
        <v>47572</v>
      </c>
      <c r="BI81" s="35">
        <f t="shared" si="35"/>
        <v>46113</v>
      </c>
      <c r="BJ81" s="35">
        <f t="shared" si="36"/>
        <v>47573</v>
      </c>
      <c r="BK81" s="14" t="s">
        <v>4</v>
      </c>
      <c r="BL81" s="64" t="s">
        <v>447</v>
      </c>
      <c r="BM81" s="46" t="s">
        <v>9</v>
      </c>
      <c r="BN81" s="46" t="s">
        <v>13</v>
      </c>
      <c r="BO81" s="46"/>
      <c r="BP81" s="53"/>
      <c r="BQ81" s="3">
        <f>BS81-150</f>
        <v>45783</v>
      </c>
      <c r="BR81" s="3">
        <f t="shared" si="49"/>
        <v>45778</v>
      </c>
      <c r="BS81" s="3">
        <f t="shared" si="50"/>
        <v>45933</v>
      </c>
      <c r="BT81" s="3">
        <f t="shared" si="51"/>
        <v>45931</v>
      </c>
      <c r="BU81" s="3">
        <f t="shared" si="48"/>
        <v>45933</v>
      </c>
      <c r="BV81" s="3">
        <f t="shared" si="52"/>
        <v>45931</v>
      </c>
      <c r="BW81" s="3">
        <f t="shared" si="39"/>
        <v>46113</v>
      </c>
      <c r="BX81" s="3">
        <f t="shared" si="40"/>
        <v>46113</v>
      </c>
    </row>
    <row r="82" spans="1:76" ht="29.15" customHeight="1">
      <c r="A82" s="137" t="s">
        <v>448</v>
      </c>
      <c r="B82" s="137" t="s">
        <v>374</v>
      </c>
      <c r="C82" s="138" t="s">
        <v>449</v>
      </c>
      <c r="D82" s="139" t="str">
        <f t="shared" ca="1" si="37"/>
        <v>En cours</v>
      </c>
      <c r="E82" s="251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318">
        <f t="shared" si="38"/>
        <v>46070</v>
      </c>
      <c r="BB82" s="47" t="s">
        <v>448</v>
      </c>
      <c r="BC82" s="70" t="s">
        <v>448</v>
      </c>
      <c r="BD82" s="24" t="s">
        <v>276</v>
      </c>
      <c r="BE82" s="24" t="s">
        <v>276</v>
      </c>
      <c r="BF82" s="14" t="s">
        <v>60</v>
      </c>
      <c r="BG82" s="11">
        <v>44610</v>
      </c>
      <c r="BH82" s="40">
        <v>46070</v>
      </c>
      <c r="BI82" s="35">
        <f t="shared" si="35"/>
        <v>44620</v>
      </c>
      <c r="BJ82" s="35">
        <f t="shared" si="36"/>
        <v>46081</v>
      </c>
      <c r="BK82" s="14" t="s">
        <v>0</v>
      </c>
      <c r="BL82" s="64" t="s">
        <v>450</v>
      </c>
      <c r="BM82" s="46" t="s">
        <v>9</v>
      </c>
      <c r="BN82" s="46" t="s">
        <v>10</v>
      </c>
      <c r="BO82" s="46"/>
      <c r="BP82" s="53"/>
      <c r="BQ82" s="3">
        <f>BS82-120</f>
        <v>44310</v>
      </c>
      <c r="BR82" s="3">
        <f t="shared" si="49"/>
        <v>44316</v>
      </c>
      <c r="BS82" s="3">
        <f t="shared" si="50"/>
        <v>44430</v>
      </c>
      <c r="BT82" s="3">
        <f t="shared" si="51"/>
        <v>44439</v>
      </c>
      <c r="BU82" s="3">
        <f t="shared" si="48"/>
        <v>44430</v>
      </c>
      <c r="BV82" s="3">
        <f t="shared" si="52"/>
        <v>44439</v>
      </c>
      <c r="BW82" s="3">
        <f t="shared" si="39"/>
        <v>44610</v>
      </c>
      <c r="BX82" s="3">
        <f t="shared" si="40"/>
        <v>44620</v>
      </c>
    </row>
    <row r="83" spans="1:76" ht="29.15" customHeight="1">
      <c r="A83" s="137" t="s">
        <v>75</v>
      </c>
      <c r="B83" s="137" t="s">
        <v>374</v>
      </c>
      <c r="C83" s="138" t="s">
        <v>449</v>
      </c>
      <c r="D83" s="139" t="str">
        <f t="shared" ca="1" si="37"/>
        <v>À venir</v>
      </c>
      <c r="E83" s="251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318">
        <f t="shared" si="38"/>
        <v>47531</v>
      </c>
      <c r="BB83" s="47" t="s">
        <v>448</v>
      </c>
      <c r="BC83" s="70" t="s">
        <v>70</v>
      </c>
      <c r="BD83" s="24" t="s">
        <v>276</v>
      </c>
      <c r="BE83" s="24"/>
      <c r="BF83" s="14" t="s">
        <v>60</v>
      </c>
      <c r="BG83" s="11">
        <v>46071</v>
      </c>
      <c r="BH83" s="40">
        <v>47531</v>
      </c>
      <c r="BI83" s="35">
        <f t="shared" si="35"/>
        <v>46081</v>
      </c>
      <c r="BJ83" s="35">
        <f t="shared" si="36"/>
        <v>47542</v>
      </c>
      <c r="BK83" s="14" t="s">
        <v>0</v>
      </c>
      <c r="BL83" s="64" t="s">
        <v>450</v>
      </c>
      <c r="BM83" s="46" t="s">
        <v>9</v>
      </c>
      <c r="BN83" s="46" t="s">
        <v>10</v>
      </c>
      <c r="BO83" s="46"/>
      <c r="BP83" s="53"/>
      <c r="BQ83" s="3">
        <f>BS83-120</f>
        <v>45771</v>
      </c>
      <c r="BR83" s="3">
        <f t="shared" si="49"/>
        <v>45777</v>
      </c>
      <c r="BS83" s="3">
        <f t="shared" si="50"/>
        <v>45891</v>
      </c>
      <c r="BT83" s="3">
        <f t="shared" si="51"/>
        <v>45900</v>
      </c>
      <c r="BU83" s="3">
        <f t="shared" si="48"/>
        <v>45891</v>
      </c>
      <c r="BV83" s="3">
        <f t="shared" si="52"/>
        <v>45900</v>
      </c>
      <c r="BW83" s="3">
        <f t="shared" si="39"/>
        <v>46071</v>
      </c>
      <c r="BX83" s="3">
        <f t="shared" si="40"/>
        <v>46081</v>
      </c>
    </row>
    <row r="84" spans="1:76" ht="29.15" customHeight="1">
      <c r="A84" s="137" t="s">
        <v>451</v>
      </c>
      <c r="B84" s="137" t="s">
        <v>374</v>
      </c>
      <c r="C84" s="138" t="s">
        <v>452</v>
      </c>
      <c r="D84" s="139" t="str">
        <f t="shared" ca="1" si="37"/>
        <v>En cours</v>
      </c>
      <c r="E84" s="251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318">
        <f t="shared" si="38"/>
        <v>46221</v>
      </c>
      <c r="BB84" s="47" t="s">
        <v>451</v>
      </c>
      <c r="BC84" s="70" t="s">
        <v>451</v>
      </c>
      <c r="BD84" s="24" t="s">
        <v>276</v>
      </c>
      <c r="BE84" s="24" t="s">
        <v>276</v>
      </c>
      <c r="BF84" s="14" t="s">
        <v>60</v>
      </c>
      <c r="BG84" s="11">
        <v>44803</v>
      </c>
      <c r="BH84" s="40">
        <v>46221</v>
      </c>
      <c r="BI84" s="35">
        <f t="shared" si="35"/>
        <v>44804</v>
      </c>
      <c r="BJ84" s="35">
        <f t="shared" si="36"/>
        <v>46234</v>
      </c>
      <c r="BK84" s="14" t="s">
        <v>0</v>
      </c>
      <c r="BL84" s="64" t="s">
        <v>453</v>
      </c>
      <c r="BM84" s="46" t="s">
        <v>9</v>
      </c>
      <c r="BN84" s="46" t="s">
        <v>15</v>
      </c>
      <c r="BO84" s="46"/>
      <c r="BP84" s="53"/>
      <c r="BQ84" s="3">
        <f>BS84-120</f>
        <v>44503</v>
      </c>
      <c r="BR84" s="3">
        <f t="shared" si="49"/>
        <v>44501</v>
      </c>
      <c r="BS84" s="3">
        <f t="shared" si="50"/>
        <v>44623</v>
      </c>
      <c r="BT84" s="3">
        <f t="shared" si="51"/>
        <v>44621</v>
      </c>
      <c r="BU84" s="3">
        <f t="shared" si="48"/>
        <v>44623</v>
      </c>
      <c r="BV84" s="3">
        <f t="shared" si="52"/>
        <v>44621</v>
      </c>
      <c r="BW84" s="3">
        <f t="shared" si="39"/>
        <v>44803</v>
      </c>
      <c r="BX84" s="3">
        <f t="shared" si="40"/>
        <v>44804</v>
      </c>
    </row>
    <row r="85" spans="1:76" ht="29.15" customHeight="1">
      <c r="A85" s="137" t="s">
        <v>75</v>
      </c>
      <c r="B85" s="137" t="s">
        <v>374</v>
      </c>
      <c r="C85" s="138" t="s">
        <v>452</v>
      </c>
      <c r="D85" s="139" t="str">
        <f t="shared" ca="1" si="37"/>
        <v>À venir</v>
      </c>
      <c r="E85" s="251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318">
        <f t="shared" si="38"/>
        <v>47682</v>
      </c>
      <c r="BB85" s="47" t="s">
        <v>451</v>
      </c>
      <c r="BC85" s="70" t="s">
        <v>70</v>
      </c>
      <c r="BD85" s="24" t="s">
        <v>276</v>
      </c>
      <c r="BE85" s="24"/>
      <c r="BF85" s="14" t="s">
        <v>60</v>
      </c>
      <c r="BG85" s="11">
        <v>46222</v>
      </c>
      <c r="BH85" s="40">
        <v>47682</v>
      </c>
      <c r="BI85" s="35">
        <f t="shared" si="35"/>
        <v>46234</v>
      </c>
      <c r="BJ85" s="35">
        <f t="shared" si="36"/>
        <v>47695</v>
      </c>
      <c r="BK85" s="14" t="s">
        <v>0</v>
      </c>
      <c r="BL85" s="64" t="s">
        <v>453</v>
      </c>
      <c r="BM85" s="46" t="s">
        <v>9</v>
      </c>
      <c r="BN85" s="46" t="s">
        <v>15</v>
      </c>
      <c r="BO85" s="46"/>
      <c r="BP85" s="53"/>
      <c r="BQ85" s="3">
        <f>BS85-120</f>
        <v>45922</v>
      </c>
      <c r="BR85" s="3">
        <f t="shared" si="49"/>
        <v>45930</v>
      </c>
      <c r="BS85" s="3">
        <f t="shared" si="50"/>
        <v>46042</v>
      </c>
      <c r="BT85" s="3">
        <f t="shared" si="51"/>
        <v>46053</v>
      </c>
      <c r="BU85" s="3">
        <f t="shared" si="48"/>
        <v>46042</v>
      </c>
      <c r="BV85" s="3">
        <f t="shared" si="52"/>
        <v>46053</v>
      </c>
      <c r="BW85" s="3">
        <f t="shared" si="39"/>
        <v>46222</v>
      </c>
      <c r="BX85" s="3">
        <f t="shared" si="40"/>
        <v>46234</v>
      </c>
    </row>
    <row r="86" spans="1:76" ht="29.15" customHeight="1">
      <c r="A86" s="137" t="s">
        <v>454</v>
      </c>
      <c r="B86" s="137" t="s">
        <v>374</v>
      </c>
      <c r="C86" s="138" t="s">
        <v>455</v>
      </c>
      <c r="D86" s="139" t="str">
        <f t="shared" ca="1" si="37"/>
        <v>En cours</v>
      </c>
      <c r="E86" s="251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318">
        <f t="shared" si="38"/>
        <v>46311</v>
      </c>
      <c r="BB86" s="47" t="s">
        <v>454</v>
      </c>
      <c r="BC86" s="70" t="s">
        <v>454</v>
      </c>
      <c r="BD86" s="24" t="s">
        <v>276</v>
      </c>
      <c r="BE86" s="24" t="s">
        <v>276</v>
      </c>
      <c r="BF86" s="14" t="s">
        <v>195</v>
      </c>
      <c r="BG86" s="11">
        <v>44851</v>
      </c>
      <c r="BH86" s="40">
        <v>46311</v>
      </c>
      <c r="BI86" s="35">
        <f t="shared" si="35"/>
        <v>44865</v>
      </c>
      <c r="BJ86" s="35">
        <f t="shared" si="36"/>
        <v>46326</v>
      </c>
      <c r="BK86" s="14" t="s">
        <v>0</v>
      </c>
      <c r="BL86" s="64" t="s">
        <v>456</v>
      </c>
      <c r="BM86" s="46" t="s">
        <v>9</v>
      </c>
      <c r="BN86" s="46" t="s">
        <v>15</v>
      </c>
      <c r="BO86" s="46"/>
      <c r="BP86" s="53"/>
      <c r="BQ86" s="3">
        <f>BS86-120</f>
        <v>44551</v>
      </c>
      <c r="BR86" s="3">
        <f t="shared" si="49"/>
        <v>44561</v>
      </c>
      <c r="BS86" s="3">
        <f t="shared" si="50"/>
        <v>44671</v>
      </c>
      <c r="BT86" s="3">
        <f t="shared" si="51"/>
        <v>44681</v>
      </c>
      <c r="BU86" s="3">
        <f t="shared" si="48"/>
        <v>44671</v>
      </c>
      <c r="BV86" s="3">
        <f t="shared" si="52"/>
        <v>44681</v>
      </c>
      <c r="BW86" s="3">
        <f t="shared" si="39"/>
        <v>44851</v>
      </c>
      <c r="BX86" s="3">
        <f t="shared" si="40"/>
        <v>44865</v>
      </c>
    </row>
    <row r="87" spans="1:76" ht="29.15" customHeight="1">
      <c r="A87" s="137" t="s">
        <v>75</v>
      </c>
      <c r="B87" s="137" t="s">
        <v>374</v>
      </c>
      <c r="C87" s="138" t="s">
        <v>455</v>
      </c>
      <c r="D87" s="139" t="str">
        <f t="shared" ca="1" si="37"/>
        <v>À venir</v>
      </c>
      <c r="E87" s="251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318">
        <f t="shared" si="38"/>
        <v>47772</v>
      </c>
      <c r="BB87" s="47" t="s">
        <v>454</v>
      </c>
      <c r="BC87" s="70" t="s">
        <v>70</v>
      </c>
      <c r="BD87" s="24" t="s">
        <v>276</v>
      </c>
      <c r="BE87" s="24"/>
      <c r="BF87" s="14" t="s">
        <v>195</v>
      </c>
      <c r="BG87" s="11">
        <v>46312</v>
      </c>
      <c r="BH87" s="40">
        <v>47772</v>
      </c>
      <c r="BI87" s="35">
        <f t="shared" si="35"/>
        <v>46326</v>
      </c>
      <c r="BJ87" s="35">
        <f t="shared" si="36"/>
        <v>47787</v>
      </c>
      <c r="BK87" s="14" t="s">
        <v>0</v>
      </c>
      <c r="BL87" s="64" t="s">
        <v>456</v>
      </c>
      <c r="BM87" s="46" t="s">
        <v>9</v>
      </c>
      <c r="BN87" s="46" t="s">
        <v>15</v>
      </c>
      <c r="BO87" s="46"/>
      <c r="BP87" s="53"/>
      <c r="BQ87" s="3">
        <f>BS87-150</f>
        <v>45982</v>
      </c>
      <c r="BR87" s="3">
        <f t="shared" si="49"/>
        <v>45991</v>
      </c>
      <c r="BS87" s="3">
        <f t="shared" si="50"/>
        <v>46132</v>
      </c>
      <c r="BT87" s="3">
        <f t="shared" si="51"/>
        <v>46142</v>
      </c>
      <c r="BU87" s="3">
        <f t="shared" si="48"/>
        <v>46132</v>
      </c>
      <c r="BV87" s="3">
        <f t="shared" si="52"/>
        <v>46142</v>
      </c>
      <c r="BW87" s="3">
        <f t="shared" si="39"/>
        <v>46312</v>
      </c>
      <c r="BX87" s="3">
        <f t="shared" si="40"/>
        <v>46326</v>
      </c>
    </row>
    <row r="88" spans="1:76" ht="29.15" customHeight="1">
      <c r="A88" s="137" t="s">
        <v>457</v>
      </c>
      <c r="B88" s="137" t="s">
        <v>458</v>
      </c>
      <c r="C88" s="138" t="s">
        <v>459</v>
      </c>
      <c r="D88" s="139" t="str">
        <f t="shared" ca="1" si="37"/>
        <v>En cours</v>
      </c>
      <c r="E88" s="251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318">
        <f t="shared" si="38"/>
        <v>45597</v>
      </c>
      <c r="AP88"/>
      <c r="BB88" s="47" t="s">
        <v>460</v>
      </c>
      <c r="BC88" s="70" t="s">
        <v>457</v>
      </c>
      <c r="BD88" s="24" t="s">
        <v>276</v>
      </c>
      <c r="BE88" s="24" t="s">
        <v>276</v>
      </c>
      <c r="BF88" s="14" t="s">
        <v>60</v>
      </c>
      <c r="BG88" s="11">
        <v>44137</v>
      </c>
      <c r="BH88" s="40">
        <v>45597</v>
      </c>
      <c r="BI88" s="35">
        <f t="shared" si="35"/>
        <v>44136</v>
      </c>
      <c r="BJ88" s="35">
        <f t="shared" si="36"/>
        <v>45597</v>
      </c>
      <c r="BK88" s="14" t="s">
        <v>2</v>
      </c>
      <c r="BL88" s="64" t="s">
        <v>461</v>
      </c>
      <c r="BM88" s="46" t="s">
        <v>9</v>
      </c>
      <c r="BN88" s="46" t="s">
        <v>13</v>
      </c>
      <c r="BO88" s="46"/>
      <c r="BP88" s="53"/>
      <c r="BQ88" s="3">
        <f t="shared" ref="BQ88:BQ95" si="53">BS88-120</f>
        <v>43837</v>
      </c>
      <c r="BR88" s="3">
        <f t="shared" si="49"/>
        <v>43831</v>
      </c>
      <c r="BS88" s="3">
        <f t="shared" si="50"/>
        <v>43957</v>
      </c>
      <c r="BT88" s="3">
        <f t="shared" si="51"/>
        <v>43952</v>
      </c>
      <c r="BU88" s="3">
        <f t="shared" si="48"/>
        <v>43957</v>
      </c>
      <c r="BV88" s="3">
        <f t="shared" si="52"/>
        <v>43952</v>
      </c>
      <c r="BW88" s="3">
        <f t="shared" si="39"/>
        <v>44137</v>
      </c>
      <c r="BX88" s="3">
        <f t="shared" si="40"/>
        <v>44136</v>
      </c>
    </row>
    <row r="89" spans="1:76" ht="29.15" customHeight="1">
      <c r="A89" s="137" t="s">
        <v>75</v>
      </c>
      <c r="B89" s="137" t="s">
        <v>458</v>
      </c>
      <c r="C89" s="138" t="s">
        <v>459</v>
      </c>
      <c r="D89" s="139" t="str">
        <f t="shared" ca="1" si="37"/>
        <v>À venir</v>
      </c>
      <c r="E89" s="251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318">
        <f t="shared" si="38"/>
        <v>47102</v>
      </c>
      <c r="AP89"/>
      <c r="AQ89"/>
      <c r="AR89"/>
      <c r="AS89"/>
      <c r="AT89"/>
      <c r="AU89"/>
      <c r="AV89"/>
      <c r="AW89"/>
      <c r="BB89" s="47" t="s">
        <v>460</v>
      </c>
      <c r="BC89" s="70" t="s">
        <v>462</v>
      </c>
      <c r="BD89" s="56" t="s">
        <v>276</v>
      </c>
      <c r="BE89" s="24"/>
      <c r="BF89" s="14" t="s">
        <v>60</v>
      </c>
      <c r="BG89" s="11">
        <v>45642</v>
      </c>
      <c r="BH89" s="40">
        <f>BG89+1460</f>
        <v>47102</v>
      </c>
      <c r="BI89" s="35">
        <f t="shared" ref="BI89:BI95" si="54">IF(DAY(BG89)&lt;=15,DATE(YEAR(BG89),MONTH(BG89),1),EOMONTH(BG89,0))</f>
        <v>45657</v>
      </c>
      <c r="BJ89" s="35">
        <f t="shared" si="36"/>
        <v>47088</v>
      </c>
      <c r="BK89" s="14" t="s">
        <v>2</v>
      </c>
      <c r="BL89" s="64" t="s">
        <v>461</v>
      </c>
      <c r="BM89" s="46" t="s">
        <v>9</v>
      </c>
      <c r="BN89" s="46" t="s">
        <v>13</v>
      </c>
      <c r="BO89" s="46"/>
      <c r="BP89" s="53"/>
      <c r="BQ89" s="3">
        <f t="shared" si="53"/>
        <v>45377</v>
      </c>
      <c r="BR89" s="3">
        <f t="shared" si="49"/>
        <v>45382</v>
      </c>
      <c r="BS89" s="3">
        <f t="shared" si="50"/>
        <v>45497</v>
      </c>
      <c r="BT89" s="3">
        <f t="shared" si="51"/>
        <v>45504</v>
      </c>
      <c r="BU89" s="3">
        <f>BW89-145</f>
        <v>45497</v>
      </c>
      <c r="BV89" s="3">
        <f t="shared" si="52"/>
        <v>45504</v>
      </c>
      <c r="BW89" s="3">
        <f t="shared" si="39"/>
        <v>45642</v>
      </c>
      <c r="BX89" s="3">
        <f t="shared" si="40"/>
        <v>45657</v>
      </c>
    </row>
    <row r="90" spans="1:76" ht="26.15" customHeight="1">
      <c r="A90" s="137" t="s">
        <v>463</v>
      </c>
      <c r="B90" s="137" t="s">
        <v>458</v>
      </c>
      <c r="C90" s="138" t="s">
        <v>464</v>
      </c>
      <c r="D90" s="139" t="str">
        <f t="shared" ca="1" si="37"/>
        <v>En cours</v>
      </c>
      <c r="E90" s="251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318">
        <f t="shared" si="38"/>
        <v>46329</v>
      </c>
      <c r="AQ90"/>
      <c r="AR90"/>
      <c r="AS90"/>
      <c r="AT90"/>
      <c r="AU90"/>
      <c r="AV90"/>
      <c r="AW90"/>
      <c r="BB90" s="47" t="s">
        <v>465</v>
      </c>
      <c r="BC90" s="70" t="s">
        <v>463</v>
      </c>
      <c r="BD90" s="24" t="s">
        <v>276</v>
      </c>
      <c r="BE90" s="24" t="s">
        <v>276</v>
      </c>
      <c r="BF90" s="14" t="s">
        <v>60</v>
      </c>
      <c r="BG90" s="11">
        <v>44869</v>
      </c>
      <c r="BH90" s="40">
        <v>46329</v>
      </c>
      <c r="BI90" s="35">
        <f t="shared" si="54"/>
        <v>44866</v>
      </c>
      <c r="BJ90" s="35">
        <f t="shared" ref="BJ90:BJ95" si="55">IF(DAY(BH90)&lt;=15,DATE(YEAR(BH90),MONTH(BH90),1),EOMONTH(BH90,0))</f>
        <v>46327</v>
      </c>
      <c r="BK90" s="14" t="s">
        <v>2</v>
      </c>
      <c r="BL90" s="64" t="s">
        <v>466</v>
      </c>
      <c r="BM90" s="46" t="s">
        <v>9</v>
      </c>
      <c r="BN90" s="46" t="s">
        <v>13</v>
      </c>
      <c r="BO90" s="46"/>
      <c r="BP90" s="53"/>
      <c r="BQ90" s="3">
        <f t="shared" si="53"/>
        <v>44569</v>
      </c>
      <c r="BR90" s="3">
        <f t="shared" si="49"/>
        <v>44562</v>
      </c>
      <c r="BS90" s="3">
        <f t="shared" si="50"/>
        <v>44689</v>
      </c>
      <c r="BT90" s="3">
        <f t="shared" si="51"/>
        <v>44682</v>
      </c>
      <c r="BU90" s="3">
        <f>BW90-180</f>
        <v>44689</v>
      </c>
      <c r="BV90" s="3">
        <f t="shared" si="52"/>
        <v>44682</v>
      </c>
      <c r="BW90" s="3">
        <f t="shared" si="39"/>
        <v>44869</v>
      </c>
      <c r="BX90" s="3">
        <f t="shared" si="40"/>
        <v>44866</v>
      </c>
    </row>
    <row r="91" spans="1:76" ht="29.15" customHeight="1">
      <c r="A91" s="323" t="s">
        <v>467</v>
      </c>
      <c r="B91" s="323" t="s">
        <v>458</v>
      </c>
      <c r="C91" s="323" t="s">
        <v>464</v>
      </c>
      <c r="D91" s="139" t="str">
        <f t="shared" ca="1" si="37"/>
        <v>À venir</v>
      </c>
      <c r="E91" s="251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318">
        <f t="shared" si="38"/>
        <v>47040</v>
      </c>
      <c r="BB91" s="47" t="s">
        <v>465</v>
      </c>
      <c r="BC91" s="70" t="s">
        <v>467</v>
      </c>
      <c r="BD91" s="56" t="s">
        <v>276</v>
      </c>
      <c r="BE91" s="24"/>
      <c r="BF91" s="14" t="s">
        <v>60</v>
      </c>
      <c r="BG91" s="11">
        <v>45580</v>
      </c>
      <c r="BH91" s="40">
        <v>47040</v>
      </c>
      <c r="BI91" s="35">
        <f t="shared" si="54"/>
        <v>45566</v>
      </c>
      <c r="BJ91" s="35">
        <f t="shared" si="55"/>
        <v>47027</v>
      </c>
      <c r="BK91" s="14" t="s">
        <v>2</v>
      </c>
      <c r="BL91" s="64" t="s">
        <v>468</v>
      </c>
      <c r="BM91" s="46" t="s">
        <v>9</v>
      </c>
      <c r="BN91" s="46" t="s">
        <v>13</v>
      </c>
      <c r="BO91" s="46"/>
      <c r="BP91" s="53"/>
      <c r="BQ91" s="3">
        <f t="shared" si="53"/>
        <v>45395</v>
      </c>
      <c r="BR91" s="3">
        <f t="shared" si="49"/>
        <v>45383</v>
      </c>
      <c r="BS91" s="3">
        <f t="shared" si="50"/>
        <v>45515</v>
      </c>
      <c r="BT91" s="3">
        <f t="shared" si="51"/>
        <v>45505</v>
      </c>
      <c r="BU91" s="3">
        <f>BW91-65</f>
        <v>45515</v>
      </c>
      <c r="BV91" s="3">
        <f t="shared" si="52"/>
        <v>45505</v>
      </c>
      <c r="BW91" s="3">
        <f t="shared" si="39"/>
        <v>45580</v>
      </c>
      <c r="BX91" s="3">
        <f t="shared" si="40"/>
        <v>45566</v>
      </c>
    </row>
    <row r="92" spans="1:76" s="28" customFormat="1" ht="42" customHeight="1">
      <c r="A92" s="137" t="s">
        <v>469</v>
      </c>
      <c r="B92" s="137" t="s">
        <v>458</v>
      </c>
      <c r="C92" s="138" t="s">
        <v>470</v>
      </c>
      <c r="D92" s="139" t="str">
        <f t="shared" ca="1" si="37"/>
        <v>À venir</v>
      </c>
      <c r="E92" s="251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318">
        <f t="shared" si="38"/>
        <v>47088</v>
      </c>
      <c r="AP92" s="5"/>
      <c r="BB92" s="51" t="s">
        <v>471</v>
      </c>
      <c r="BC92" s="383" t="s">
        <v>469</v>
      </c>
      <c r="BD92" s="56" t="s">
        <v>276</v>
      </c>
      <c r="BE92" s="24"/>
      <c r="BF92" s="14" t="s">
        <v>60</v>
      </c>
      <c r="BG92" s="11">
        <v>45628</v>
      </c>
      <c r="BH92" s="40">
        <f>BG92+1460</f>
        <v>47088</v>
      </c>
      <c r="BI92" s="35">
        <f t="shared" si="54"/>
        <v>45627</v>
      </c>
      <c r="BJ92" s="35">
        <f t="shared" si="55"/>
        <v>47088</v>
      </c>
      <c r="BK92" s="14" t="s">
        <v>2</v>
      </c>
      <c r="BL92" s="64" t="s">
        <v>472</v>
      </c>
      <c r="BM92" s="46" t="s">
        <v>9</v>
      </c>
      <c r="BN92" s="46" t="s">
        <v>13</v>
      </c>
      <c r="BO92" s="46"/>
      <c r="BP92" s="53"/>
      <c r="BQ92" s="3">
        <f t="shared" si="53"/>
        <v>45418</v>
      </c>
      <c r="BR92" s="2">
        <f t="shared" si="49"/>
        <v>45413</v>
      </c>
      <c r="BS92" s="2">
        <f t="shared" si="50"/>
        <v>45538</v>
      </c>
      <c r="BT92" s="2">
        <f t="shared" si="51"/>
        <v>45536</v>
      </c>
      <c r="BU92" s="2">
        <f>BW92-90</f>
        <v>45538</v>
      </c>
      <c r="BV92" s="2">
        <f t="shared" si="52"/>
        <v>45536</v>
      </c>
      <c r="BW92" s="2">
        <f t="shared" si="39"/>
        <v>45628</v>
      </c>
      <c r="BX92" s="2">
        <f t="shared" si="40"/>
        <v>45627</v>
      </c>
    </row>
    <row r="93" spans="1:76" s="28" customFormat="1" ht="29.15" customHeight="1">
      <c r="A93" s="137" t="s">
        <v>473</v>
      </c>
      <c r="B93" s="137" t="s">
        <v>474</v>
      </c>
      <c r="C93" s="138" t="s">
        <v>475</v>
      </c>
      <c r="D93" s="139" t="str">
        <f t="shared" ca="1" si="37"/>
        <v>En cours</v>
      </c>
      <c r="E93" s="251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318">
        <f t="shared" si="38"/>
        <v>46887</v>
      </c>
      <c r="AP93" s="5"/>
      <c r="BB93" s="47" t="s">
        <v>476</v>
      </c>
      <c r="BC93" s="70" t="s">
        <v>473</v>
      </c>
      <c r="BD93" s="24" t="s">
        <v>276</v>
      </c>
      <c r="BE93" s="24" t="s">
        <v>276</v>
      </c>
      <c r="BF93" s="14" t="s">
        <v>60</v>
      </c>
      <c r="BG93" s="11">
        <v>45427</v>
      </c>
      <c r="BH93" s="40">
        <v>46887</v>
      </c>
      <c r="BI93" s="35">
        <f>IF(DAY(BG93)&lt;=15,DATE(YEAR(BG93),MONTH(BG93),1),EOMONTH(BG93,0))</f>
        <v>45413</v>
      </c>
      <c r="BJ93" s="35">
        <f t="shared" si="55"/>
        <v>46874</v>
      </c>
      <c r="BK93" s="14" t="s">
        <v>0</v>
      </c>
      <c r="BL93" s="64" t="s">
        <v>477</v>
      </c>
      <c r="BM93" s="46" t="s">
        <v>9</v>
      </c>
      <c r="BN93" s="46" t="s">
        <v>10</v>
      </c>
      <c r="BO93" s="46"/>
      <c r="BP93" s="53"/>
      <c r="BQ93" s="3">
        <f t="shared" si="53"/>
        <v>45107</v>
      </c>
      <c r="BR93" s="2">
        <f t="shared" si="49"/>
        <v>45107</v>
      </c>
      <c r="BS93" s="2">
        <f t="shared" si="50"/>
        <v>45227</v>
      </c>
      <c r="BT93" s="2">
        <f t="shared" si="51"/>
        <v>45230</v>
      </c>
      <c r="BU93" s="2">
        <f>BW93-200</f>
        <v>45227</v>
      </c>
      <c r="BV93" s="2">
        <f t="shared" si="52"/>
        <v>45230</v>
      </c>
      <c r="BW93" s="2">
        <f t="shared" si="39"/>
        <v>45427</v>
      </c>
      <c r="BX93" s="2">
        <f t="shared" si="40"/>
        <v>45413</v>
      </c>
    </row>
    <row r="94" spans="1:76" ht="32.15" customHeight="1">
      <c r="A94" s="137" t="s">
        <v>75</v>
      </c>
      <c r="B94" s="137" t="s">
        <v>474</v>
      </c>
      <c r="C94" s="138" t="s">
        <v>478</v>
      </c>
      <c r="D94" s="139" t="str">
        <f t="shared" ca="1" si="37"/>
        <v>À venir</v>
      </c>
      <c r="E94" s="251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318">
        <f t="shared" si="38"/>
        <v>47123</v>
      </c>
      <c r="BB94" s="47" t="s">
        <v>479</v>
      </c>
      <c r="BC94" s="70" t="s">
        <v>480</v>
      </c>
      <c r="BD94" s="56" t="s">
        <v>276</v>
      </c>
      <c r="BE94" s="24"/>
      <c r="BF94" s="14" t="s">
        <v>60</v>
      </c>
      <c r="BG94" s="11">
        <v>45663</v>
      </c>
      <c r="BH94" s="40">
        <f>BG94+1460</f>
        <v>47123</v>
      </c>
      <c r="BI94" s="35">
        <f t="shared" si="54"/>
        <v>45658</v>
      </c>
      <c r="BJ94" s="35">
        <f t="shared" si="55"/>
        <v>47119</v>
      </c>
      <c r="BK94" s="14" t="s">
        <v>0</v>
      </c>
      <c r="BL94" s="64" t="s">
        <v>481</v>
      </c>
      <c r="BM94" s="46" t="s">
        <v>9</v>
      </c>
      <c r="BN94" s="46" t="s">
        <v>10</v>
      </c>
      <c r="BO94" s="46" t="s">
        <v>11</v>
      </c>
      <c r="BP94" s="53"/>
      <c r="BQ94" s="2">
        <f t="shared" si="53"/>
        <v>45463</v>
      </c>
      <c r="BR94" s="2">
        <f t="shared" si="49"/>
        <v>45473</v>
      </c>
      <c r="BS94" s="2">
        <f t="shared" si="50"/>
        <v>45583</v>
      </c>
      <c r="BT94" s="2">
        <f t="shared" si="51"/>
        <v>45596</v>
      </c>
      <c r="BU94" s="2">
        <f>BW94-80</f>
        <v>45583</v>
      </c>
      <c r="BV94" s="2">
        <f t="shared" si="52"/>
        <v>45596</v>
      </c>
      <c r="BW94" s="2">
        <f t="shared" si="39"/>
        <v>45663</v>
      </c>
      <c r="BX94" s="2">
        <f t="shared" si="40"/>
        <v>45658</v>
      </c>
    </row>
    <row r="95" spans="1:76" ht="34.5" customHeight="1">
      <c r="A95" s="137" t="s">
        <v>482</v>
      </c>
      <c r="B95" s="137" t="s">
        <v>474</v>
      </c>
      <c r="C95" s="138" t="s">
        <v>483</v>
      </c>
      <c r="D95" s="139" t="str">
        <f t="shared" ca="1" si="37"/>
        <v>En cours</v>
      </c>
      <c r="E95" s="251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318">
        <f t="shared" si="38"/>
        <v>46918</v>
      </c>
      <c r="AP95"/>
      <c r="BB95" s="47" t="s">
        <v>484</v>
      </c>
      <c r="BC95" s="70" t="s">
        <v>482</v>
      </c>
      <c r="BD95" s="24" t="s">
        <v>276</v>
      </c>
      <c r="BE95" s="24" t="s">
        <v>276</v>
      </c>
      <c r="BF95" s="14" t="s">
        <v>60</v>
      </c>
      <c r="BG95" s="11">
        <v>45458</v>
      </c>
      <c r="BH95" s="40">
        <v>46918</v>
      </c>
      <c r="BI95" s="35">
        <f t="shared" si="54"/>
        <v>45444</v>
      </c>
      <c r="BJ95" s="35">
        <f t="shared" si="55"/>
        <v>46905</v>
      </c>
      <c r="BK95" s="14" t="s">
        <v>0</v>
      </c>
      <c r="BL95" s="64" t="s">
        <v>485</v>
      </c>
      <c r="BM95" s="46" t="s">
        <v>9</v>
      </c>
      <c r="BN95" s="46" t="s">
        <v>10</v>
      </c>
      <c r="BO95" s="46"/>
      <c r="BP95" s="53" t="s">
        <v>11</v>
      </c>
      <c r="BQ95" s="2">
        <f t="shared" si="53"/>
        <v>45228</v>
      </c>
      <c r="BR95" s="2">
        <f t="shared" si="49"/>
        <v>45230</v>
      </c>
      <c r="BS95" s="2">
        <f t="shared" si="50"/>
        <v>45348</v>
      </c>
      <c r="BT95" s="2">
        <f t="shared" si="51"/>
        <v>45351</v>
      </c>
      <c r="BU95" s="2">
        <f>BW95-110</f>
        <v>45348</v>
      </c>
      <c r="BV95" s="2">
        <f t="shared" si="52"/>
        <v>45351</v>
      </c>
      <c r="BW95" s="2">
        <f t="shared" si="39"/>
        <v>45458</v>
      </c>
      <c r="BX95" s="2">
        <f t="shared" si="40"/>
        <v>45444</v>
      </c>
    </row>
  </sheetData>
  <sheetProtection algorithmName="SHA-512" hashValue="m0+5kay4vcaxAEEAKpLbiwt9cPKENKB8kFKg131U0eQfpHHZ2laL5R2X4TMxfZWiQTQ60iZ4m7V/yEhiwoz1UA==" saltValue="TA1rDb/nAFXXzbu6wAsuAg==" spinCount="100000" sheet="1" autoFilter="0"/>
  <autoFilter ref="A6:D6" xr:uid="{37C69157-B9AE-4702-BE06-7AFC9463D267}"/>
  <mergeCells count="4">
    <mergeCell ref="A4:B4"/>
    <mergeCell ref="AC5:AN5"/>
    <mergeCell ref="E5:P5"/>
    <mergeCell ref="Q5:AB5"/>
  </mergeCells>
  <phoneticPr fontId="12" type="noConversion"/>
  <conditionalFormatting sqref="C2">
    <cfRule type="expression" dxfId="148" priority="13">
      <formula>AND(BL$6&gt;=#REF!,BL$6&lt;=#REF!)</formula>
    </cfRule>
    <cfRule type="expression" dxfId="147" priority="14">
      <formula>AND(BL$6&gt;=#REF!,BL$6&lt;=#REF!)</formula>
    </cfRule>
    <cfRule type="expression" dxfId="146" priority="15">
      <formula>AND(BL$6&gt;=#REF!,BL$6&lt;=#REF!)</formula>
    </cfRule>
    <cfRule type="expression" dxfId="145" priority="16">
      <formula>AND(BL$6&gt;=#REF!,BL$6&lt;=#REF!)</formula>
    </cfRule>
  </conditionalFormatting>
  <conditionalFormatting sqref="D1:D5 D96:D1048576">
    <cfRule type="containsText" dxfId="144" priority="21" operator="containsText" text="A venir">
      <formula>NOT(ISERROR(SEARCH("A venir",D1)))</formula>
    </cfRule>
  </conditionalFormatting>
  <conditionalFormatting sqref="D1:D1048576">
    <cfRule type="containsText" dxfId="143" priority="11" operator="containsText" text="Term">
      <formula>NOT(ISERROR(SEARCH("Term",D1)))</formula>
    </cfRule>
  </conditionalFormatting>
  <conditionalFormatting sqref="D6:D95">
    <cfRule type="containsText" dxfId="142" priority="12" operator="containsText" text="A venir">
      <formula>NOT(ISERROR(SEARCH("A venir",D6)))</formula>
    </cfRule>
  </conditionalFormatting>
  <conditionalFormatting sqref="D7:D95">
    <cfRule type="containsText" dxfId="141" priority="1" operator="containsText" text="À venir">
      <formula>NOT(ISERROR(SEARCH("À venir",D7)))</formula>
    </cfRule>
    <cfRule type="containsText" dxfId="140" priority="7" operator="containsText" text="En cours">
      <formula>NOT(ISERROR(SEARCH("En cours",D7)))</formula>
    </cfRule>
    <cfRule type="expression" dxfId="139" priority="8">
      <formula>AND(D$6&gt;=$BR7,D$6&lt;=$BT7)</formula>
    </cfRule>
  </conditionalFormatting>
  <conditionalFormatting sqref="D7:AN95">
    <cfRule type="expression" dxfId="138" priority="9">
      <formula>AND(D$6&gt;=$BI7,D$6&lt;=$BJ7)</formula>
    </cfRule>
    <cfRule type="expression" dxfId="137" priority="10">
      <formula>AND(D$6&gt;=$BV7,D$6&lt;=$BX7)</formula>
    </cfRule>
  </conditionalFormatting>
  <conditionalFormatting sqref="E7:AN95">
    <cfRule type="expression" dxfId="136" priority="4">
      <formula>AND(E$6&gt;=$BR7,E$6&lt;=$BT7)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62AB36-E9AD-4713-97EF-3898578D6FFF}">
          <x14:formula1>
            <xm:f>Feuil1!$A$1:$A$3</xm:f>
          </x14:formula1>
          <xm:sqref>BK94:BK95 BK7:BK91</xm:sqref>
        </x14:dataValidation>
        <x14:dataValidation type="list" allowBlank="1" showInputMessage="1" showErrorMessage="1" xr:uid="{E1B7991B-CB5E-48D1-8132-C39058E9F2D2}">
          <x14:formula1>
            <xm:f>Feuil1!$D$7:$D$8</xm:f>
          </x14:formula1>
          <xm:sqref>BO7:BP94</xm:sqref>
        </x14:dataValidation>
        <x14:dataValidation type="list" allowBlank="1" showInputMessage="1" showErrorMessage="1" xr:uid="{88C549AF-19E2-40C9-AF84-2615CD530514}">
          <x14:formula1>
            <xm:f>Feuil1!$B$7:$B$9</xm:f>
          </x14:formula1>
          <xm:sqref>BN7:BN94</xm:sqref>
        </x14:dataValidation>
        <x14:dataValidation type="list" allowBlank="1" showInputMessage="1" showErrorMessage="1" xr:uid="{4CE363B8-3F0F-4B07-937D-6429D704DA87}">
          <x14:formula1>
            <xm:f>Feuil1!$A$7:$A$13</xm:f>
          </x14:formula1>
          <xm:sqref>BM7:BM95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EEB0-54B8-4BAC-90EE-89DE353AE2DC}">
  <sheetPr codeName="Feuil4">
    <pageSetUpPr fitToPage="1"/>
  </sheetPr>
  <dimension ref="A1:BX29"/>
  <sheetViews>
    <sheetView showGridLines="0" topLeftCell="A2" zoomScale="60" zoomScaleNormal="60" workbookViewId="0">
      <pane xSplit="4" ySplit="5" topLeftCell="E9" activePane="bottomRight" state="frozen"/>
      <selection pane="topRight" activeCell="E2" sqref="E2"/>
      <selection pane="bottomLeft" activeCell="A7" sqref="A7"/>
      <selection pane="bottomRight" activeCell="C19" sqref="C19"/>
    </sheetView>
  </sheetViews>
  <sheetFormatPr baseColWidth="10" defaultColWidth="23.453125" defaultRowHeight="14.5"/>
  <cols>
    <col min="1" max="1" width="18.54296875" style="29" customWidth="1"/>
    <col min="2" max="2" width="32.81640625" style="30" customWidth="1"/>
    <col min="3" max="3" width="56.81640625" style="7" customWidth="1"/>
    <col min="4" max="4" width="13.1796875" style="23" customWidth="1"/>
    <col min="5" max="40" width="3" style="37" customWidth="1"/>
    <col min="41" max="41" width="15.1796875" style="6" customWidth="1"/>
    <col min="42" max="53" width="6.54296875" customWidth="1"/>
    <col min="54" max="58" width="23.453125" hidden="1" customWidth="1"/>
    <col min="59" max="60" width="13.54296875" hidden="1" customWidth="1"/>
    <col min="61" max="61" width="12.26953125" hidden="1" customWidth="1"/>
    <col min="62" max="62" width="14.81640625" hidden="1" customWidth="1"/>
    <col min="63" max="63" width="23.453125" hidden="1" customWidth="1"/>
    <col min="64" max="64" width="59.1796875" hidden="1" customWidth="1"/>
    <col min="65" max="76" width="23.453125" hidden="1" customWidth="1"/>
    <col min="77" max="77" width="23.453125" customWidth="1"/>
  </cols>
  <sheetData>
    <row r="1" spans="1:76" hidden="1">
      <c r="A1" s="4"/>
      <c r="B1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</row>
    <row r="2" spans="1:76" ht="22" customHeight="1">
      <c r="A2" s="25"/>
      <c r="B2" s="26"/>
      <c r="C2" s="234" t="s">
        <v>268</v>
      </c>
    </row>
    <row r="3" spans="1:76" ht="22" customHeight="1">
      <c r="A3" s="25"/>
      <c r="B3" s="133"/>
      <c r="C3" s="236" t="s">
        <v>269</v>
      </c>
    </row>
    <row r="4" spans="1:76" ht="22" customHeight="1">
      <c r="A4" s="389" t="s">
        <v>486</v>
      </c>
      <c r="B4" s="390"/>
      <c r="C4" s="237" t="s">
        <v>24</v>
      </c>
    </row>
    <row r="5" spans="1:76" ht="18.5" thickBot="1">
      <c r="A5" s="196"/>
      <c r="B5" s="313"/>
      <c r="C5" s="149"/>
      <c r="D5" s="15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</row>
    <row r="6" spans="1:76" s="122" customFormat="1" ht="47.15" customHeight="1" thickBo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110" t="s">
        <v>31</v>
      </c>
      <c r="BC6" s="188" t="s">
        <v>487</v>
      </c>
      <c r="BD6" s="111" t="s">
        <v>488</v>
      </c>
      <c r="BE6" s="113" t="s">
        <v>34</v>
      </c>
      <c r="BF6" s="114" t="s">
        <v>35</v>
      </c>
      <c r="BG6" s="115" t="s">
        <v>36</v>
      </c>
      <c r="BH6" s="115" t="s">
        <v>30</v>
      </c>
      <c r="BI6" s="116" t="s">
        <v>37</v>
      </c>
      <c r="BJ6" s="117" t="s">
        <v>38</v>
      </c>
      <c r="BK6" s="112" t="s">
        <v>39</v>
      </c>
      <c r="BL6" s="111" t="s">
        <v>40</v>
      </c>
      <c r="BM6" s="322" t="s">
        <v>6</v>
      </c>
      <c r="BN6" s="94" t="s">
        <v>7</v>
      </c>
      <c r="BO6" s="94" t="s">
        <v>8</v>
      </c>
      <c r="BP6" s="94" t="s">
        <v>41</v>
      </c>
      <c r="BQ6" s="118" t="s">
        <v>42</v>
      </c>
      <c r="BR6" s="119" t="s">
        <v>43</v>
      </c>
      <c r="BS6" s="120" t="s">
        <v>44</v>
      </c>
      <c r="BT6" s="119" t="s">
        <v>43</v>
      </c>
      <c r="BU6" s="121" t="s">
        <v>45</v>
      </c>
      <c r="BV6" s="119" t="s">
        <v>43</v>
      </c>
      <c r="BW6" s="121" t="s">
        <v>46</v>
      </c>
      <c r="BX6" s="119" t="s">
        <v>43</v>
      </c>
    </row>
    <row r="7" spans="1:76" ht="32.5" customHeight="1">
      <c r="A7" s="137" t="s">
        <v>489</v>
      </c>
      <c r="B7" s="137" t="s">
        <v>310</v>
      </c>
      <c r="C7" s="138" t="s">
        <v>490</v>
      </c>
      <c r="D7" s="139" t="str">
        <f t="shared" ref="D7:D29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29" si="2">BH7</f>
        <v>46871</v>
      </c>
      <c r="BB7" s="8" t="s">
        <v>491</v>
      </c>
      <c r="BC7" s="9" t="s">
        <v>489</v>
      </c>
      <c r="BD7" s="46" t="s">
        <v>327</v>
      </c>
      <c r="BE7" s="1" t="s">
        <v>492</v>
      </c>
      <c r="BF7" s="1" t="s">
        <v>229</v>
      </c>
      <c r="BG7" s="11">
        <v>45411</v>
      </c>
      <c r="BH7" s="11">
        <f>BG7+1460</f>
        <v>46871</v>
      </c>
      <c r="BI7" s="2">
        <f t="shared" ref="BI7:BI29" si="3">IF(DAY(BG7)&lt;=15,DATE(YEAR(BG7),MONTH(BG7),1),EOMONTH(BG7,0))</f>
        <v>45412</v>
      </c>
      <c r="BJ7" s="2">
        <f t="shared" ref="BJ7:BJ29" si="4">IF(DAY(BH7)&lt;=15,DATE(YEAR(BH7),MONTH(BH7),1),EOMONTH(BH7,0))</f>
        <v>46873</v>
      </c>
      <c r="BK7" s="53" t="s">
        <v>0</v>
      </c>
      <c r="BL7" s="76" t="s">
        <v>493</v>
      </c>
      <c r="BM7" s="46"/>
      <c r="BN7" s="46" t="s">
        <v>10</v>
      </c>
      <c r="BO7" s="53"/>
      <c r="BP7" s="53" t="s">
        <v>11</v>
      </c>
      <c r="BQ7" s="2">
        <f t="shared" ref="BQ7:BQ24" si="5">BS7-60</f>
        <v>45141</v>
      </c>
      <c r="BR7" s="2">
        <f t="shared" ref="BR7:BR29" si="6">IF(DAY(BQ7)&lt;=15,DATE(YEAR(BQ7),MONTH(BQ7),1),EOMONTH(BQ7,0))</f>
        <v>45139</v>
      </c>
      <c r="BS7" s="2">
        <f t="shared" ref="BS7:BS29" si="7">BU7</f>
        <v>45201</v>
      </c>
      <c r="BT7" s="2">
        <f t="shared" ref="BT7:BT29" si="8">IF(DAY(BS7)&lt;=15,DATE(YEAR(BS7),MONTH(BS7),1),EOMONTH(BS7,0))</f>
        <v>45200</v>
      </c>
      <c r="BU7" s="2">
        <f t="shared" ref="BU7:BU25" si="9">BW7-210</f>
        <v>45201</v>
      </c>
      <c r="BV7" s="2">
        <f t="shared" ref="BV7:BV29" si="10">IF(DAY(BU7)&lt;=15,DATE(YEAR(BU7),MONTH(BU7),1),EOMONTH(BU7,0))</f>
        <v>45200</v>
      </c>
      <c r="BW7" s="2">
        <f t="shared" ref="BW7:BW29" si="11">BG7</f>
        <v>45411</v>
      </c>
      <c r="BX7" s="2">
        <f t="shared" ref="BX7:BX29" si="12">IF(DAY(BW7)&lt;=15,DATE(YEAR(BW7),MONTH(BW7),1),EOMONTH(BW7,0))</f>
        <v>45412</v>
      </c>
    </row>
    <row r="8" spans="1:76" ht="32.5" customHeight="1">
      <c r="A8" s="323" t="s">
        <v>494</v>
      </c>
      <c r="B8" s="137" t="s">
        <v>310</v>
      </c>
      <c r="C8" s="138" t="s">
        <v>495</v>
      </c>
      <c r="D8" s="139" t="str">
        <f ca="1">IF(BH8&lt;TODAY(),"Terminé",(IF(BG8&gt;=TODAY(),"À venir","En cours")))</f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>BH8</f>
        <v>47039</v>
      </c>
      <c r="BB8" s="8" t="s">
        <v>417</v>
      </c>
      <c r="BC8" s="9" t="s">
        <v>494</v>
      </c>
      <c r="BD8" s="46" t="s">
        <v>327</v>
      </c>
      <c r="BE8" s="1" t="s">
        <v>492</v>
      </c>
      <c r="BF8" s="63" t="s">
        <v>195</v>
      </c>
      <c r="BG8" s="11">
        <v>45579</v>
      </c>
      <c r="BH8" s="11">
        <v>47039</v>
      </c>
      <c r="BI8" s="2">
        <f>IF(DAY(BG8)&lt;=15,DATE(YEAR(BG8),MONTH(BG8),1),EOMONTH(BG8,0))</f>
        <v>45566</v>
      </c>
      <c r="BJ8" s="2">
        <f>IF(DAY(BH8)&lt;=15,DATE(YEAR(BH8),MONTH(BH8),1),EOMONTH(BH8,0))</f>
        <v>47027</v>
      </c>
      <c r="BK8" s="53"/>
      <c r="BL8" s="76"/>
      <c r="BM8" s="46"/>
      <c r="BN8" s="46"/>
      <c r="BO8" s="53"/>
      <c r="BP8" s="53"/>
      <c r="BQ8" s="2">
        <f>BS8-60</f>
        <v>45309</v>
      </c>
      <c r="BR8" s="2">
        <f>IF(DAY(BQ8)&lt;=15,DATE(YEAR(BQ8),MONTH(BQ8),1),EOMONTH(BQ8,0))</f>
        <v>45322</v>
      </c>
      <c r="BS8" s="2">
        <f>BU8</f>
        <v>45369</v>
      </c>
      <c r="BT8" s="2">
        <f>IF(DAY(BS8)&lt;=15,DATE(YEAR(BS8),MONTH(BS8),1),EOMONTH(BS8,0))</f>
        <v>45382</v>
      </c>
      <c r="BU8" s="2">
        <f>BW8-210</f>
        <v>45369</v>
      </c>
      <c r="BV8" s="2">
        <f>IF(DAY(BU8)&lt;=15,DATE(YEAR(BU8),MONTH(BU8),1),EOMONTH(BU8,0))</f>
        <v>45382</v>
      </c>
      <c r="BW8" s="2">
        <f>BG8</f>
        <v>45579</v>
      </c>
      <c r="BX8" s="2">
        <f>IF(DAY(BW8)&lt;=15,DATE(YEAR(BW8),MONTH(BW8),1),EOMONTH(BW8,0))</f>
        <v>45566</v>
      </c>
    </row>
    <row r="9" spans="1:76" ht="45" customHeight="1">
      <c r="A9" s="137" t="s">
        <v>496</v>
      </c>
      <c r="B9" s="137" t="s">
        <v>497</v>
      </c>
      <c r="C9" s="138" t="s">
        <v>498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46551</v>
      </c>
      <c r="BB9" s="8" t="s">
        <v>499</v>
      </c>
      <c r="BC9" s="9" t="s">
        <v>496</v>
      </c>
      <c r="BD9" s="46" t="s">
        <v>327</v>
      </c>
      <c r="BE9" s="1" t="s">
        <v>492</v>
      </c>
      <c r="BF9" s="1" t="s">
        <v>229</v>
      </c>
      <c r="BG9" s="11">
        <v>45091</v>
      </c>
      <c r="BH9" s="11">
        <v>46551</v>
      </c>
      <c r="BI9" s="2">
        <f>IF(DAY(BG9)&lt;=15,DATE(YEAR(BG9),MONTH(BG9),1),EOMONTH(BG9,0))</f>
        <v>45078</v>
      </c>
      <c r="BJ9" s="2">
        <f t="shared" si="4"/>
        <v>46539</v>
      </c>
      <c r="BK9" s="53" t="s">
        <v>0</v>
      </c>
      <c r="BL9" s="76" t="s">
        <v>500</v>
      </c>
      <c r="BM9" s="46" t="s">
        <v>17</v>
      </c>
      <c r="BN9" s="46" t="s">
        <v>10</v>
      </c>
      <c r="BO9" s="53"/>
      <c r="BP9" s="53"/>
      <c r="BQ9" s="2">
        <f t="shared" si="5"/>
        <v>44821</v>
      </c>
      <c r="BR9" s="2">
        <f t="shared" si="6"/>
        <v>44834</v>
      </c>
      <c r="BS9" s="2">
        <f t="shared" si="7"/>
        <v>44881</v>
      </c>
      <c r="BT9" s="2">
        <f t="shared" si="8"/>
        <v>44895</v>
      </c>
      <c r="BU9" s="2">
        <f t="shared" si="9"/>
        <v>44881</v>
      </c>
      <c r="BV9" s="2">
        <f t="shared" si="10"/>
        <v>44895</v>
      </c>
      <c r="BW9" s="2">
        <f t="shared" si="11"/>
        <v>45091</v>
      </c>
      <c r="BX9" s="2">
        <f t="shared" si="12"/>
        <v>45078</v>
      </c>
    </row>
    <row r="10" spans="1:76" ht="47.25" hidden="1" customHeight="1">
      <c r="A10" s="137" t="s">
        <v>501</v>
      </c>
      <c r="B10" s="137" t="s">
        <v>497</v>
      </c>
      <c r="C10" s="138" t="s">
        <v>502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46873</v>
      </c>
      <c r="BB10" s="8" t="s">
        <v>503</v>
      </c>
      <c r="BC10" s="351" t="s">
        <v>501</v>
      </c>
      <c r="BD10" s="46" t="s">
        <v>327</v>
      </c>
      <c r="BE10" s="1" t="s">
        <v>492</v>
      </c>
      <c r="BF10" s="63" t="s">
        <v>60</v>
      </c>
      <c r="BG10" s="11">
        <v>45413</v>
      </c>
      <c r="BH10" s="11">
        <f>BG10+1460</f>
        <v>46873</v>
      </c>
      <c r="BI10" s="2">
        <f t="shared" si="3"/>
        <v>45413</v>
      </c>
      <c r="BJ10" s="2">
        <f t="shared" si="4"/>
        <v>46873</v>
      </c>
      <c r="BK10" s="53" t="s">
        <v>0</v>
      </c>
      <c r="BL10" s="76" t="s">
        <v>504</v>
      </c>
      <c r="BM10" s="46" t="s">
        <v>14</v>
      </c>
      <c r="BN10" s="46" t="s">
        <v>10</v>
      </c>
      <c r="BO10" s="53"/>
      <c r="BP10" s="53" t="s">
        <v>10</v>
      </c>
      <c r="BQ10" s="2">
        <f t="shared" si="5"/>
        <v>45143</v>
      </c>
      <c r="BR10" s="2">
        <f t="shared" si="6"/>
        <v>45139</v>
      </c>
      <c r="BS10" s="2">
        <f t="shared" si="7"/>
        <v>45203</v>
      </c>
      <c r="BT10" s="2">
        <f t="shared" si="8"/>
        <v>45200</v>
      </c>
      <c r="BU10" s="2">
        <f t="shared" si="9"/>
        <v>45203</v>
      </c>
      <c r="BV10" s="2">
        <f t="shared" si="10"/>
        <v>45200</v>
      </c>
      <c r="BW10" s="2">
        <f t="shared" si="11"/>
        <v>45413</v>
      </c>
      <c r="BX10" s="2">
        <f t="shared" si="12"/>
        <v>45413</v>
      </c>
    </row>
    <row r="11" spans="1:76" ht="33.65" customHeight="1">
      <c r="A11" s="137" t="s">
        <v>505</v>
      </c>
      <c r="B11" s="137" t="s">
        <v>497</v>
      </c>
      <c r="C11" s="138" t="s">
        <v>506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ref="AO11:AO19" si="13">BH11</f>
        <v>46782</v>
      </c>
      <c r="BB11" s="8" t="s">
        <v>505</v>
      </c>
      <c r="BC11" s="10" t="s">
        <v>505</v>
      </c>
      <c r="BD11" s="46" t="s">
        <v>327</v>
      </c>
      <c r="BE11" s="1"/>
      <c r="BF11" s="1" t="s">
        <v>60</v>
      </c>
      <c r="BG11" s="11">
        <v>45323</v>
      </c>
      <c r="BH11" s="11">
        <v>46782</v>
      </c>
      <c r="BI11" s="2">
        <f t="shared" si="3"/>
        <v>45323</v>
      </c>
      <c r="BJ11" s="2">
        <f t="shared" si="4"/>
        <v>46783</v>
      </c>
      <c r="BK11" s="53" t="s">
        <v>0</v>
      </c>
      <c r="BL11" s="76" t="s">
        <v>507</v>
      </c>
      <c r="BM11" s="46"/>
      <c r="BN11" s="46" t="s">
        <v>10</v>
      </c>
      <c r="BO11" s="53"/>
      <c r="BP11" s="53" t="s">
        <v>10</v>
      </c>
      <c r="BQ11" s="2">
        <f t="shared" si="5"/>
        <v>45053</v>
      </c>
      <c r="BR11" s="2">
        <f t="shared" si="6"/>
        <v>45047</v>
      </c>
      <c r="BS11" s="2">
        <f t="shared" si="7"/>
        <v>45113</v>
      </c>
      <c r="BT11" s="2">
        <f t="shared" si="8"/>
        <v>45108</v>
      </c>
      <c r="BU11" s="2">
        <f t="shared" si="9"/>
        <v>45113</v>
      </c>
      <c r="BV11" s="2">
        <f t="shared" si="10"/>
        <v>45108</v>
      </c>
      <c r="BW11" s="2">
        <f t="shared" si="11"/>
        <v>45323</v>
      </c>
      <c r="BX11" s="2">
        <f t="shared" si="12"/>
        <v>45323</v>
      </c>
    </row>
    <row r="12" spans="1:76" ht="45" customHeight="1">
      <c r="A12" s="137" t="s">
        <v>508</v>
      </c>
      <c r="B12" s="137" t="s">
        <v>497</v>
      </c>
      <c r="C12" s="138" t="s">
        <v>509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13"/>
        <v>46904</v>
      </c>
      <c r="BB12" s="8" t="s">
        <v>508</v>
      </c>
      <c r="BC12" s="9" t="s">
        <v>508</v>
      </c>
      <c r="BD12" s="46" t="s">
        <v>327</v>
      </c>
      <c r="BE12" s="1" t="s">
        <v>492</v>
      </c>
      <c r="BF12" s="1" t="s">
        <v>195</v>
      </c>
      <c r="BG12" s="11">
        <v>45444</v>
      </c>
      <c r="BH12" s="11">
        <v>46904</v>
      </c>
      <c r="BI12" s="2">
        <f t="shared" si="3"/>
        <v>45444</v>
      </c>
      <c r="BJ12" s="2">
        <f t="shared" si="4"/>
        <v>46904</v>
      </c>
      <c r="BK12" s="53"/>
      <c r="BL12" s="76" t="s">
        <v>509</v>
      </c>
      <c r="BM12" s="46"/>
      <c r="BN12" s="46"/>
      <c r="BO12" s="53"/>
      <c r="BP12" s="53"/>
      <c r="BQ12" s="2">
        <f t="shared" si="5"/>
        <v>45174</v>
      </c>
      <c r="BR12" s="2">
        <f t="shared" si="6"/>
        <v>45170</v>
      </c>
      <c r="BS12" s="2">
        <f t="shared" si="7"/>
        <v>45234</v>
      </c>
      <c r="BT12" s="2">
        <f t="shared" si="8"/>
        <v>45231</v>
      </c>
      <c r="BU12" s="2">
        <f t="shared" si="9"/>
        <v>45234</v>
      </c>
      <c r="BV12" s="2">
        <f t="shared" si="10"/>
        <v>45231</v>
      </c>
      <c r="BW12" s="2">
        <f t="shared" si="11"/>
        <v>45444</v>
      </c>
      <c r="BX12" s="2">
        <f t="shared" si="12"/>
        <v>45444</v>
      </c>
    </row>
    <row r="13" spans="1:76" ht="32.5" customHeight="1">
      <c r="A13" s="137" t="s">
        <v>510</v>
      </c>
      <c r="B13" s="137" t="s">
        <v>511</v>
      </c>
      <c r="C13" s="138" t="s">
        <v>512</v>
      </c>
      <c r="D13" s="139" t="str">
        <f t="shared" ref="D13:D19" ca="1" si="14">IF(BH13&lt;TODAY(),"Terminé",(IF(BG13&gt;=TODAY(),"À venir","En cours")))</f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13"/>
        <v>46934</v>
      </c>
      <c r="BB13" s="8" t="s">
        <v>510</v>
      </c>
      <c r="BC13" s="9" t="s">
        <v>510</v>
      </c>
      <c r="BD13" s="46" t="s">
        <v>327</v>
      </c>
      <c r="BE13" s="1" t="s">
        <v>492</v>
      </c>
      <c r="BF13" s="63" t="s">
        <v>195</v>
      </c>
      <c r="BG13" s="11">
        <v>45474</v>
      </c>
      <c r="BH13" s="11">
        <v>46934</v>
      </c>
      <c r="BI13" s="2">
        <f>IF(DAY(BG13)&lt;=15,DATE(YEAR(BG13),MONTH(BG13),1),EOMONTH(BG13,0))</f>
        <v>45474</v>
      </c>
      <c r="BJ13" s="2">
        <f>IF(DAY(BH13)&lt;=15,DATE(YEAR(BH13),MONTH(BH13),1),EOMONTH(BH13,0))</f>
        <v>46934</v>
      </c>
      <c r="BK13" s="53"/>
      <c r="BL13" s="76"/>
      <c r="BM13" s="46"/>
      <c r="BN13" s="46"/>
      <c r="BO13" s="53"/>
      <c r="BP13" s="53"/>
      <c r="BQ13" s="2">
        <f>BS13-60</f>
        <v>45204</v>
      </c>
      <c r="BR13" s="2">
        <f t="shared" ref="BR13" si="15">IF(DAY(BQ13)&lt;=15,DATE(YEAR(BQ13),MONTH(BQ13),1),EOMONTH(BQ13,0))</f>
        <v>45200</v>
      </c>
      <c r="BS13" s="2">
        <f>BU13</f>
        <v>45264</v>
      </c>
      <c r="BT13" s="2">
        <f>IF(DAY(BS13)&lt;=15,DATE(YEAR(BS13),MONTH(BS13),1),EOMONTH(BS13,0))</f>
        <v>45261</v>
      </c>
      <c r="BU13" s="2">
        <f>BW13-210</f>
        <v>45264</v>
      </c>
      <c r="BV13" s="2">
        <f>IF(DAY(BU13)&lt;=15,DATE(YEAR(BU13),MONTH(BU13),1),EOMONTH(BU13,0))</f>
        <v>45261</v>
      </c>
      <c r="BW13" s="2">
        <f>BG13</f>
        <v>45474</v>
      </c>
      <c r="BX13" s="2">
        <f>IF(DAY(BW13)&lt;=15,DATE(YEAR(BW13),MONTH(BW13),1),EOMONTH(BW13,0))</f>
        <v>45474</v>
      </c>
    </row>
    <row r="14" spans="1:76" ht="32.5" hidden="1" customHeight="1">
      <c r="A14" s="137"/>
      <c r="B14" s="380"/>
      <c r="C14" s="381" t="s">
        <v>513</v>
      </c>
      <c r="D14" s="139" t="str">
        <f t="shared" ca="1" si="14"/>
        <v>À venir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13"/>
        <v>47252.000243055554</v>
      </c>
      <c r="BB14" s="8" t="s">
        <v>514</v>
      </c>
      <c r="BC14" s="382" t="s">
        <v>514</v>
      </c>
      <c r="BD14" s="46"/>
      <c r="BE14" s="1"/>
      <c r="BF14" s="63"/>
      <c r="BG14" s="11">
        <v>45792.000243055554</v>
      </c>
      <c r="BH14" s="11">
        <v>47252.000243055554</v>
      </c>
      <c r="BI14" s="2">
        <f t="shared" ref="BI14:BI19" si="16">IF(DAY(BG14)&lt;=15,DATE(YEAR(BG14),MONTH(BG14),1),EOMONTH(BG14,0))</f>
        <v>45778</v>
      </c>
      <c r="BJ14" s="2">
        <f t="shared" ref="BJ14:BJ19" si="17">IF(DAY(BH14)&lt;=15,DATE(YEAR(BH14),MONTH(BH14),1),EOMONTH(BH14,0))</f>
        <v>47239</v>
      </c>
      <c r="BK14" s="53"/>
      <c r="BL14" s="76"/>
      <c r="BM14" s="46"/>
      <c r="BN14" s="46"/>
      <c r="BO14" s="53"/>
      <c r="BP14" s="53"/>
      <c r="BQ14" s="2">
        <f t="shared" ref="BQ14:BQ19" si="18">BS14-60</f>
        <v>45522.000243055554</v>
      </c>
      <c r="BR14" s="2">
        <f t="shared" ref="BR14:BR19" si="19">IF(DAY(BQ14)&lt;=15,DATE(YEAR(BQ14),MONTH(BQ14),1),EOMONTH(BQ14,0))</f>
        <v>45535</v>
      </c>
      <c r="BS14" s="2">
        <f t="shared" ref="BS14:BS19" si="20">BU14</f>
        <v>45582.000243055554</v>
      </c>
      <c r="BT14" s="2">
        <f t="shared" ref="BT14:BT19" si="21">IF(DAY(BS14)&lt;=15,DATE(YEAR(BS14),MONTH(BS14),1),EOMONTH(BS14,0))</f>
        <v>45596</v>
      </c>
      <c r="BU14" s="2">
        <f t="shared" ref="BU14:BU19" si="22">BW14-210</f>
        <v>45582.000243055554</v>
      </c>
      <c r="BV14" s="2">
        <f t="shared" ref="BV14:BV19" si="23">IF(DAY(BU14)&lt;=15,DATE(YEAR(BU14),MONTH(BU14),1),EOMONTH(BU14,0))</f>
        <v>45596</v>
      </c>
      <c r="BW14" s="2">
        <f t="shared" ref="BW14:BW19" si="24">BG14</f>
        <v>45792.000243055554</v>
      </c>
      <c r="BX14" s="2">
        <f t="shared" ref="BX14:BX19" si="25">IF(DAY(BW14)&lt;=15,DATE(YEAR(BW14),MONTH(BW14),1),EOMONTH(BW14,0))</f>
        <v>45778</v>
      </c>
    </row>
    <row r="15" spans="1:76" ht="32.5" hidden="1" customHeight="1">
      <c r="A15" s="137"/>
      <c r="B15" s="380"/>
      <c r="C15" s="381" t="s">
        <v>515</v>
      </c>
      <c r="D15" s="139" t="str">
        <f t="shared" ca="1" si="14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13"/>
        <v>47193.000243055554</v>
      </c>
      <c r="BB15" s="8" t="s">
        <v>516</v>
      </c>
      <c r="BC15" s="382" t="s">
        <v>516</v>
      </c>
      <c r="BD15" s="46"/>
      <c r="BE15" s="1"/>
      <c r="BF15" s="63"/>
      <c r="BG15" s="11">
        <v>45740.000243055554</v>
      </c>
      <c r="BH15" s="11">
        <v>47193.000243055554</v>
      </c>
      <c r="BI15" s="2">
        <f t="shared" si="16"/>
        <v>45747</v>
      </c>
      <c r="BJ15" s="2">
        <f t="shared" si="17"/>
        <v>47208</v>
      </c>
      <c r="BK15" s="53"/>
      <c r="BL15" s="76"/>
      <c r="BM15" s="46"/>
      <c r="BN15" s="46"/>
      <c r="BO15" s="53"/>
      <c r="BP15" s="53"/>
      <c r="BQ15" s="2">
        <f t="shared" si="18"/>
        <v>45470.000243055554</v>
      </c>
      <c r="BR15" s="2">
        <f t="shared" si="19"/>
        <v>45473</v>
      </c>
      <c r="BS15" s="2">
        <f t="shared" si="20"/>
        <v>45530.000243055554</v>
      </c>
      <c r="BT15" s="2">
        <f t="shared" si="21"/>
        <v>45535</v>
      </c>
      <c r="BU15" s="2">
        <f t="shared" si="22"/>
        <v>45530.000243055554</v>
      </c>
      <c r="BV15" s="2">
        <f t="shared" si="23"/>
        <v>45535</v>
      </c>
      <c r="BW15" s="2">
        <f t="shared" si="24"/>
        <v>45740.000243055554</v>
      </c>
      <c r="BX15" s="2">
        <f t="shared" si="25"/>
        <v>45747</v>
      </c>
    </row>
    <row r="16" spans="1:76" ht="32.5" hidden="1" customHeight="1">
      <c r="A16" s="137"/>
      <c r="B16" s="380"/>
      <c r="C16" s="381" t="s">
        <v>517</v>
      </c>
      <c r="D16" s="139" t="str">
        <f t="shared" ca="1" si="14"/>
        <v>À venir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13"/>
        <v>47177.000243055554</v>
      </c>
      <c r="BB16" s="8" t="s">
        <v>518</v>
      </c>
      <c r="BC16" s="382" t="s">
        <v>518</v>
      </c>
      <c r="BD16" s="46"/>
      <c r="BE16" s="1"/>
      <c r="BF16" s="63"/>
      <c r="BG16" s="11">
        <v>45717.000243055554</v>
      </c>
      <c r="BH16" s="11">
        <v>47177.000243055554</v>
      </c>
      <c r="BI16" s="2">
        <f t="shared" si="16"/>
        <v>45717</v>
      </c>
      <c r="BJ16" s="2">
        <f t="shared" si="17"/>
        <v>47177</v>
      </c>
      <c r="BK16" s="53"/>
      <c r="BL16" s="76"/>
      <c r="BM16" s="46"/>
      <c r="BN16" s="46"/>
      <c r="BO16" s="53"/>
      <c r="BP16" s="53"/>
      <c r="BQ16" s="2">
        <f t="shared" si="18"/>
        <v>45447.000243055554</v>
      </c>
      <c r="BR16" s="2">
        <f t="shared" si="19"/>
        <v>45444</v>
      </c>
      <c r="BS16" s="2">
        <f t="shared" si="20"/>
        <v>45507.000243055554</v>
      </c>
      <c r="BT16" s="2">
        <f t="shared" si="21"/>
        <v>45505</v>
      </c>
      <c r="BU16" s="2">
        <f t="shared" si="22"/>
        <v>45507.000243055554</v>
      </c>
      <c r="BV16" s="2">
        <f t="shared" si="23"/>
        <v>45505</v>
      </c>
      <c r="BW16" s="2">
        <f t="shared" si="24"/>
        <v>45717.000243055554</v>
      </c>
      <c r="BX16" s="2">
        <f t="shared" si="25"/>
        <v>45717</v>
      </c>
    </row>
    <row r="17" spans="1:76" ht="32.5" hidden="1" customHeight="1">
      <c r="A17" s="137"/>
      <c r="B17" s="380"/>
      <c r="C17" s="381" t="s">
        <v>519</v>
      </c>
      <c r="D17" s="139" t="str">
        <f t="shared" ca="1" si="14"/>
        <v>À venir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13"/>
        <v>47252.000243055554</v>
      </c>
      <c r="BB17" s="8" t="s">
        <v>520</v>
      </c>
      <c r="BC17" s="382" t="s">
        <v>520</v>
      </c>
      <c r="BD17" s="46"/>
      <c r="BE17" s="1"/>
      <c r="BF17" s="63"/>
      <c r="BG17" s="11">
        <v>45792.000243055554</v>
      </c>
      <c r="BH17" s="11">
        <v>47252.000243055554</v>
      </c>
      <c r="BI17" s="2">
        <f t="shared" si="16"/>
        <v>45778</v>
      </c>
      <c r="BJ17" s="2">
        <f t="shared" si="17"/>
        <v>47239</v>
      </c>
      <c r="BK17" s="53"/>
      <c r="BL17" s="76"/>
      <c r="BM17" s="46"/>
      <c r="BN17" s="46"/>
      <c r="BO17" s="53"/>
      <c r="BP17" s="53"/>
      <c r="BQ17" s="2">
        <f t="shared" si="18"/>
        <v>45522.000243055554</v>
      </c>
      <c r="BR17" s="2">
        <f t="shared" si="19"/>
        <v>45535</v>
      </c>
      <c r="BS17" s="2">
        <f t="shared" si="20"/>
        <v>45582.000243055554</v>
      </c>
      <c r="BT17" s="2">
        <f t="shared" si="21"/>
        <v>45596</v>
      </c>
      <c r="BU17" s="2">
        <f t="shared" si="22"/>
        <v>45582.000243055554</v>
      </c>
      <c r="BV17" s="2">
        <f t="shared" si="23"/>
        <v>45596</v>
      </c>
      <c r="BW17" s="2">
        <f t="shared" si="24"/>
        <v>45792.000243055554</v>
      </c>
      <c r="BX17" s="2">
        <f t="shared" si="25"/>
        <v>45778</v>
      </c>
    </row>
    <row r="18" spans="1:76" ht="32.5" hidden="1" customHeight="1">
      <c r="A18" s="137" t="s">
        <v>521</v>
      </c>
      <c r="B18" s="380"/>
      <c r="C18" s="381" t="s">
        <v>522</v>
      </c>
      <c r="D18" s="139" t="str">
        <f t="shared" ca="1" si="14"/>
        <v>À venir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13"/>
        <v>47057.000243055554</v>
      </c>
      <c r="BB18" s="8" t="s">
        <v>521</v>
      </c>
      <c r="BC18" s="351" t="s">
        <v>521</v>
      </c>
      <c r="BD18" s="46"/>
      <c r="BE18" s="1"/>
      <c r="BF18" s="63"/>
      <c r="BG18" s="11">
        <v>45597.000243055554</v>
      </c>
      <c r="BH18" s="11">
        <v>47057.000243055554</v>
      </c>
      <c r="BI18" s="2">
        <f t="shared" si="16"/>
        <v>45597</v>
      </c>
      <c r="BJ18" s="2">
        <f t="shared" si="17"/>
        <v>47057</v>
      </c>
      <c r="BK18" s="53"/>
      <c r="BL18" s="76"/>
      <c r="BM18" s="46"/>
      <c r="BN18" s="46"/>
      <c r="BO18" s="53"/>
      <c r="BP18" s="53"/>
      <c r="BQ18" s="2">
        <f t="shared" si="18"/>
        <v>45327.000243055554</v>
      </c>
      <c r="BR18" s="2">
        <f t="shared" si="19"/>
        <v>45323</v>
      </c>
      <c r="BS18" s="2">
        <f t="shared" si="20"/>
        <v>45387.000243055554</v>
      </c>
      <c r="BT18" s="2">
        <f t="shared" si="21"/>
        <v>45383</v>
      </c>
      <c r="BU18" s="2">
        <f t="shared" si="22"/>
        <v>45387.000243055554</v>
      </c>
      <c r="BV18" s="2">
        <f t="shared" si="23"/>
        <v>45383</v>
      </c>
      <c r="BW18" s="2">
        <f t="shared" si="24"/>
        <v>45597.000243055554</v>
      </c>
      <c r="BX18" s="2">
        <f t="shared" si="25"/>
        <v>45597</v>
      </c>
    </row>
    <row r="19" spans="1:76" ht="32.5" customHeight="1">
      <c r="A19" s="137" t="s">
        <v>523</v>
      </c>
      <c r="B19" s="137" t="s">
        <v>497</v>
      </c>
      <c r="C19" s="138" t="s">
        <v>524</v>
      </c>
      <c r="D19" s="139" t="str">
        <f t="shared" ca="1" si="14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 t="shared" si="13"/>
        <v>46015.000243055554</v>
      </c>
      <c r="BB19" s="8" t="s">
        <v>523</v>
      </c>
      <c r="BC19" s="9" t="s">
        <v>523</v>
      </c>
      <c r="BD19" s="46"/>
      <c r="BE19" s="1"/>
      <c r="BF19" s="63"/>
      <c r="BG19" s="11">
        <v>45550.000243055554</v>
      </c>
      <c r="BH19" s="11">
        <v>46015.000243055554</v>
      </c>
      <c r="BI19" s="2">
        <f t="shared" si="16"/>
        <v>45536</v>
      </c>
      <c r="BJ19" s="2">
        <f t="shared" si="17"/>
        <v>46022</v>
      </c>
      <c r="BK19" s="53"/>
      <c r="BL19" s="76"/>
      <c r="BM19" s="46"/>
      <c r="BN19" s="46"/>
      <c r="BO19" s="53"/>
      <c r="BP19" s="53"/>
      <c r="BQ19" s="2">
        <f t="shared" si="18"/>
        <v>45280.000243055554</v>
      </c>
      <c r="BR19" s="2">
        <f t="shared" si="19"/>
        <v>45291</v>
      </c>
      <c r="BS19" s="2">
        <f t="shared" si="20"/>
        <v>45340.000243055554</v>
      </c>
      <c r="BT19" s="2">
        <f t="shared" si="21"/>
        <v>45351</v>
      </c>
      <c r="BU19" s="2">
        <f t="shared" si="22"/>
        <v>45340.000243055554</v>
      </c>
      <c r="BV19" s="2">
        <f t="shared" si="23"/>
        <v>45351</v>
      </c>
      <c r="BW19" s="2">
        <f t="shared" si="24"/>
        <v>45550.000243055554</v>
      </c>
      <c r="BX19" s="2">
        <f t="shared" si="25"/>
        <v>45536</v>
      </c>
    </row>
    <row r="20" spans="1:76" ht="32.5" customHeight="1">
      <c r="A20" s="137" t="s">
        <v>525</v>
      </c>
      <c r="B20" s="137" t="s">
        <v>526</v>
      </c>
      <c r="C20" s="138" t="s">
        <v>527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2"/>
        <v>46661</v>
      </c>
      <c r="BB20" s="32" t="s">
        <v>525</v>
      </c>
      <c r="BC20" s="12" t="s">
        <v>525</v>
      </c>
      <c r="BD20" s="48" t="s">
        <v>327</v>
      </c>
      <c r="BE20" s="1" t="s">
        <v>492</v>
      </c>
      <c r="BF20" s="1" t="s">
        <v>229</v>
      </c>
      <c r="BG20" s="16">
        <v>45201</v>
      </c>
      <c r="BH20" s="11">
        <v>46661</v>
      </c>
      <c r="BI20" s="2">
        <f t="shared" si="3"/>
        <v>45200</v>
      </c>
      <c r="BJ20" s="2">
        <f t="shared" si="4"/>
        <v>46661</v>
      </c>
      <c r="BK20" s="53" t="s">
        <v>0</v>
      </c>
      <c r="BL20" s="77" t="s">
        <v>528</v>
      </c>
      <c r="BM20" s="46"/>
      <c r="BN20" s="46" t="s">
        <v>10</v>
      </c>
      <c r="BO20" s="53"/>
      <c r="BP20" s="53"/>
      <c r="BQ20" s="2">
        <f t="shared" si="5"/>
        <v>44931</v>
      </c>
      <c r="BR20" s="2">
        <f t="shared" si="6"/>
        <v>44927</v>
      </c>
      <c r="BS20" s="2">
        <f t="shared" si="7"/>
        <v>44991</v>
      </c>
      <c r="BT20" s="2">
        <f t="shared" si="8"/>
        <v>44986</v>
      </c>
      <c r="BU20" s="2">
        <f t="shared" si="9"/>
        <v>44991</v>
      </c>
      <c r="BV20" s="2">
        <f t="shared" si="10"/>
        <v>44986</v>
      </c>
      <c r="BW20" s="2">
        <f t="shared" si="11"/>
        <v>45201</v>
      </c>
      <c r="BX20" s="2">
        <f t="shared" si="12"/>
        <v>45200</v>
      </c>
    </row>
    <row r="21" spans="1:76" ht="32.5" customHeight="1">
      <c r="A21" s="137" t="s">
        <v>529</v>
      </c>
      <c r="B21" s="137" t="s">
        <v>526</v>
      </c>
      <c r="C21" s="138" t="s">
        <v>530</v>
      </c>
      <c r="D21" s="139" t="str">
        <f t="shared" ca="1" si="1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 t="shared" si="2"/>
        <v>46659</v>
      </c>
      <c r="BB21" s="32" t="s">
        <v>529</v>
      </c>
      <c r="BC21" s="12" t="s">
        <v>529</v>
      </c>
      <c r="BD21" s="48" t="s">
        <v>327</v>
      </c>
      <c r="BE21" s="1" t="s">
        <v>492</v>
      </c>
      <c r="BF21" s="1" t="s">
        <v>60</v>
      </c>
      <c r="BG21" s="16">
        <v>45199</v>
      </c>
      <c r="BH21" s="11">
        <v>46659</v>
      </c>
      <c r="BI21" s="2">
        <f t="shared" si="3"/>
        <v>45199</v>
      </c>
      <c r="BJ21" s="2">
        <f t="shared" si="4"/>
        <v>46660</v>
      </c>
      <c r="BK21" s="53" t="s">
        <v>0</v>
      </c>
      <c r="BL21" s="77" t="s">
        <v>531</v>
      </c>
      <c r="BM21" s="46"/>
      <c r="BN21" s="46" t="s">
        <v>10</v>
      </c>
      <c r="BO21" s="53"/>
      <c r="BP21" s="53"/>
      <c r="BQ21" s="2">
        <f t="shared" si="5"/>
        <v>44929</v>
      </c>
      <c r="BR21" s="2">
        <f t="shared" si="6"/>
        <v>44927</v>
      </c>
      <c r="BS21" s="2">
        <f t="shared" si="7"/>
        <v>44989</v>
      </c>
      <c r="BT21" s="2">
        <f t="shared" si="8"/>
        <v>44986</v>
      </c>
      <c r="BU21" s="2">
        <f t="shared" si="9"/>
        <v>44989</v>
      </c>
      <c r="BV21" s="2">
        <f t="shared" si="10"/>
        <v>44986</v>
      </c>
      <c r="BW21" s="2">
        <f t="shared" si="11"/>
        <v>45199</v>
      </c>
      <c r="BX21" s="2">
        <f t="shared" si="12"/>
        <v>45199</v>
      </c>
    </row>
    <row r="22" spans="1:76" ht="32.5" customHeight="1">
      <c r="A22" s="137" t="s">
        <v>532</v>
      </c>
      <c r="B22" s="137" t="s">
        <v>533</v>
      </c>
      <c r="C22" s="138" t="s">
        <v>534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2"/>
        <v>46521</v>
      </c>
      <c r="BB22" s="8" t="s">
        <v>535</v>
      </c>
      <c r="BC22" s="9" t="s">
        <v>532</v>
      </c>
      <c r="BD22" s="46" t="s">
        <v>327</v>
      </c>
      <c r="BE22" s="1" t="s">
        <v>492</v>
      </c>
      <c r="BF22" s="1" t="s">
        <v>229</v>
      </c>
      <c r="BG22" s="11">
        <v>45061</v>
      </c>
      <c r="BH22" s="11">
        <v>46521</v>
      </c>
      <c r="BI22" s="2">
        <f t="shared" si="3"/>
        <v>45047</v>
      </c>
      <c r="BJ22" s="2">
        <f t="shared" si="4"/>
        <v>46508</v>
      </c>
      <c r="BK22" s="53" t="s">
        <v>0</v>
      </c>
      <c r="BL22" s="53" t="s">
        <v>536</v>
      </c>
      <c r="BM22" s="46" t="s">
        <v>17</v>
      </c>
      <c r="BN22" s="46" t="s">
        <v>10</v>
      </c>
      <c r="BO22" s="53"/>
      <c r="BP22" s="53" t="s">
        <v>10</v>
      </c>
      <c r="BQ22" s="2">
        <f t="shared" si="5"/>
        <v>44791</v>
      </c>
      <c r="BR22" s="2">
        <f t="shared" si="6"/>
        <v>44804</v>
      </c>
      <c r="BS22" s="2">
        <f t="shared" si="7"/>
        <v>44851</v>
      </c>
      <c r="BT22" s="2">
        <f t="shared" si="8"/>
        <v>44865</v>
      </c>
      <c r="BU22" s="2">
        <f t="shared" si="9"/>
        <v>44851</v>
      </c>
      <c r="BV22" s="2">
        <f t="shared" si="10"/>
        <v>44865</v>
      </c>
      <c r="BW22" s="2">
        <f t="shared" si="11"/>
        <v>45061</v>
      </c>
      <c r="BX22" s="2">
        <f t="shared" si="12"/>
        <v>45047</v>
      </c>
    </row>
    <row r="23" spans="1:76" ht="32.5" customHeight="1">
      <c r="A23" s="137" t="s">
        <v>537</v>
      </c>
      <c r="B23" s="137" t="s">
        <v>533</v>
      </c>
      <c r="C23" s="138" t="s">
        <v>538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 t="shared" si="2"/>
        <v>46553</v>
      </c>
      <c r="BB23" s="8" t="s">
        <v>539</v>
      </c>
      <c r="BC23" s="9" t="s">
        <v>537</v>
      </c>
      <c r="BD23" s="46" t="s">
        <v>327</v>
      </c>
      <c r="BE23" s="1" t="s">
        <v>492</v>
      </c>
      <c r="BF23" s="1" t="s">
        <v>229</v>
      </c>
      <c r="BG23" s="11">
        <v>45093</v>
      </c>
      <c r="BH23" s="11">
        <v>46553</v>
      </c>
      <c r="BI23" s="2">
        <f t="shared" si="3"/>
        <v>45107</v>
      </c>
      <c r="BJ23" s="2">
        <f t="shared" si="4"/>
        <v>46539</v>
      </c>
      <c r="BK23" s="53" t="s">
        <v>0</v>
      </c>
      <c r="BL23" s="53" t="s">
        <v>540</v>
      </c>
      <c r="BM23" s="46" t="s">
        <v>17</v>
      </c>
      <c r="BN23" s="46" t="s">
        <v>13</v>
      </c>
      <c r="BO23" s="53"/>
      <c r="BP23" s="53"/>
      <c r="BQ23" s="2">
        <f t="shared" si="5"/>
        <v>44823</v>
      </c>
      <c r="BR23" s="2">
        <f t="shared" si="6"/>
        <v>44834</v>
      </c>
      <c r="BS23" s="2">
        <f t="shared" si="7"/>
        <v>44883</v>
      </c>
      <c r="BT23" s="2">
        <f t="shared" si="8"/>
        <v>44895</v>
      </c>
      <c r="BU23" s="2">
        <f t="shared" si="9"/>
        <v>44883</v>
      </c>
      <c r="BV23" s="2">
        <f t="shared" si="10"/>
        <v>44895</v>
      </c>
      <c r="BW23" s="2">
        <f t="shared" si="11"/>
        <v>45093</v>
      </c>
      <c r="BX23" s="2">
        <f t="shared" si="12"/>
        <v>45107</v>
      </c>
    </row>
    <row r="24" spans="1:76" ht="32.5" customHeight="1">
      <c r="A24" s="137" t="s">
        <v>541</v>
      </c>
      <c r="B24" s="137" t="s">
        <v>533</v>
      </c>
      <c r="C24" s="138" t="s">
        <v>542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45600</v>
      </c>
      <c r="BB24" s="8" t="s">
        <v>541</v>
      </c>
      <c r="BC24" s="9" t="s">
        <v>541</v>
      </c>
      <c r="BD24" s="46" t="s">
        <v>327</v>
      </c>
      <c r="BE24" s="1" t="s">
        <v>492</v>
      </c>
      <c r="BF24" s="1" t="s">
        <v>195</v>
      </c>
      <c r="BG24" s="11">
        <v>44140</v>
      </c>
      <c r="BH24" s="11">
        <v>45600</v>
      </c>
      <c r="BI24" s="2">
        <f t="shared" si="3"/>
        <v>44136</v>
      </c>
      <c r="BJ24" s="2">
        <f t="shared" si="4"/>
        <v>45597</v>
      </c>
      <c r="BK24" s="53" t="s">
        <v>0</v>
      </c>
      <c r="BL24" s="53" t="s">
        <v>543</v>
      </c>
      <c r="BM24" s="46" t="s">
        <v>17</v>
      </c>
      <c r="BN24" s="46" t="s">
        <v>10</v>
      </c>
      <c r="BO24" s="53"/>
      <c r="BP24" s="53"/>
      <c r="BQ24" s="2">
        <f t="shared" si="5"/>
        <v>43870</v>
      </c>
      <c r="BR24" s="2">
        <f t="shared" si="6"/>
        <v>43862</v>
      </c>
      <c r="BS24" s="2">
        <f t="shared" si="7"/>
        <v>43930</v>
      </c>
      <c r="BT24" s="2">
        <f t="shared" si="8"/>
        <v>43922</v>
      </c>
      <c r="BU24" s="2">
        <f t="shared" si="9"/>
        <v>43930</v>
      </c>
      <c r="BV24" s="2">
        <f t="shared" si="10"/>
        <v>43922</v>
      </c>
      <c r="BW24" s="2">
        <f t="shared" si="11"/>
        <v>44140</v>
      </c>
      <c r="BX24" s="2">
        <f t="shared" si="12"/>
        <v>44136</v>
      </c>
    </row>
    <row r="25" spans="1:76" ht="32.5" customHeight="1">
      <c r="A25" s="137" t="s">
        <v>544</v>
      </c>
      <c r="B25" s="137" t="s">
        <v>533</v>
      </c>
      <c r="C25" s="138" t="s">
        <v>545</v>
      </c>
      <c r="D25" s="139" t="str">
        <f t="shared" ca="1" si="1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>BH25</f>
        <v>47060</v>
      </c>
      <c r="BB25" s="8" t="s">
        <v>541</v>
      </c>
      <c r="BC25" s="9" t="s">
        <v>544</v>
      </c>
      <c r="BD25" s="46" t="s">
        <v>327</v>
      </c>
      <c r="BE25" s="1" t="s">
        <v>492</v>
      </c>
      <c r="BF25" s="1" t="s">
        <v>195</v>
      </c>
      <c r="BG25" s="11">
        <f>BH24+1</f>
        <v>45601</v>
      </c>
      <c r="BH25" s="11">
        <v>47060</v>
      </c>
      <c r="BI25" s="2">
        <f t="shared" si="3"/>
        <v>45597</v>
      </c>
      <c r="BJ25" s="2">
        <f t="shared" si="4"/>
        <v>47058</v>
      </c>
      <c r="BK25" s="53" t="s">
        <v>4</v>
      </c>
      <c r="BL25" s="53" t="s">
        <v>546</v>
      </c>
      <c r="BM25" s="46"/>
      <c r="BN25" s="46" t="s">
        <v>10</v>
      </c>
      <c r="BO25" s="53" t="s">
        <v>11</v>
      </c>
      <c r="BP25" s="53"/>
      <c r="BQ25" s="2">
        <f>BS25-120</f>
        <v>45271</v>
      </c>
      <c r="BR25" s="2">
        <f t="shared" si="6"/>
        <v>45261</v>
      </c>
      <c r="BS25" s="2">
        <f t="shared" si="7"/>
        <v>45391</v>
      </c>
      <c r="BT25" s="2">
        <f t="shared" si="8"/>
        <v>45383</v>
      </c>
      <c r="BU25" s="2">
        <f t="shared" si="9"/>
        <v>45391</v>
      </c>
      <c r="BV25" s="2">
        <f t="shared" si="10"/>
        <v>45383</v>
      </c>
      <c r="BW25" s="2">
        <f t="shared" si="11"/>
        <v>45601</v>
      </c>
      <c r="BX25" s="2">
        <f t="shared" si="12"/>
        <v>45597</v>
      </c>
    </row>
    <row r="26" spans="1:76" ht="32.5" customHeight="1">
      <c r="A26" s="137" t="s">
        <v>547</v>
      </c>
      <c r="B26" s="137" t="s">
        <v>533</v>
      </c>
      <c r="C26" s="138" t="s">
        <v>548</v>
      </c>
      <c r="D26" s="139" t="str">
        <f t="shared" ca="1" si="1"/>
        <v>À venir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318">
        <f t="shared" si="2"/>
        <v>47060</v>
      </c>
      <c r="BB26" s="8" t="s">
        <v>541</v>
      </c>
      <c r="BC26" s="9" t="s">
        <v>547</v>
      </c>
      <c r="BD26" s="46" t="s">
        <v>327</v>
      </c>
      <c r="BE26" s="1" t="s">
        <v>492</v>
      </c>
      <c r="BF26" s="1" t="s">
        <v>195</v>
      </c>
      <c r="BG26" s="11">
        <v>45600</v>
      </c>
      <c r="BH26" s="11">
        <v>47060</v>
      </c>
      <c r="BI26" s="2"/>
      <c r="BJ26" s="2">
        <f t="shared" si="4"/>
        <v>47058</v>
      </c>
      <c r="BK26" s="53"/>
      <c r="BL26" s="53"/>
      <c r="BM26" s="46"/>
      <c r="BN26" s="46"/>
      <c r="BO26" s="53"/>
      <c r="BP26" s="53"/>
      <c r="BQ26" s="2"/>
      <c r="BR26" s="2"/>
      <c r="BS26" s="2"/>
      <c r="BT26" s="2"/>
      <c r="BU26" s="2"/>
      <c r="BV26" s="2"/>
      <c r="BW26" s="2"/>
      <c r="BX26" s="2"/>
    </row>
    <row r="27" spans="1:76" ht="32.5" customHeight="1">
      <c r="A27" s="323" t="s">
        <v>549</v>
      </c>
      <c r="B27" s="137" t="s">
        <v>533</v>
      </c>
      <c r="C27" s="138" t="s">
        <v>550</v>
      </c>
      <c r="D27" s="139" t="str">
        <f ca="1">IF(BH27&lt;TODAY(),"Terminé",(IF(BG27&gt;=TODAY(),"À venir","En cours")))</f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318">
        <f>BH27</f>
        <v>47004</v>
      </c>
      <c r="BB27" s="8" t="s">
        <v>549</v>
      </c>
      <c r="BC27" s="9" t="s">
        <v>549</v>
      </c>
      <c r="BD27" s="46" t="s">
        <v>327</v>
      </c>
      <c r="BE27" s="1" t="s">
        <v>492</v>
      </c>
      <c r="BF27" s="63" t="s">
        <v>60</v>
      </c>
      <c r="BG27" s="11">
        <v>45544</v>
      </c>
      <c r="BH27" s="11">
        <v>47004</v>
      </c>
      <c r="BI27" s="2">
        <f>IF(DAY(BG27)&lt;=15,DATE(YEAR(BG27),MONTH(BG27),1),EOMONTH(BG27,0))</f>
        <v>45536</v>
      </c>
      <c r="BJ27" s="2">
        <f>IF(DAY(BH27)&lt;=15,DATE(YEAR(BH27),MONTH(BH27),1),EOMONTH(BH27,0))</f>
        <v>46997</v>
      </c>
      <c r="BK27" s="53"/>
      <c r="BL27" s="76"/>
      <c r="BM27" s="46"/>
      <c r="BN27" s="46"/>
      <c r="BO27" s="53"/>
      <c r="BP27" s="53"/>
      <c r="BQ27" s="2">
        <f>BS27-60</f>
        <v>45274</v>
      </c>
      <c r="BR27" s="2">
        <f>IF(DAY(BQ27)&lt;=15,DATE(YEAR(BQ27),MONTH(BQ27),1),EOMONTH(BQ27,0))</f>
        <v>45261</v>
      </c>
      <c r="BS27" s="2">
        <f>BU27</f>
        <v>45334</v>
      </c>
      <c r="BT27" s="2">
        <f>IF(DAY(BS27)&lt;=15,DATE(YEAR(BS27),MONTH(BS27),1),EOMONTH(BS27,0))</f>
        <v>45323</v>
      </c>
      <c r="BU27" s="2">
        <f>BW27-210</f>
        <v>45334</v>
      </c>
      <c r="BV27" s="2">
        <f>IF(DAY(BU27)&lt;=15,DATE(YEAR(BU27),MONTH(BU27),1),EOMONTH(BU27,0))</f>
        <v>45323</v>
      </c>
      <c r="BW27" s="2">
        <f>BG27</f>
        <v>45544</v>
      </c>
      <c r="BX27" s="2">
        <f>IF(DAY(BW27)&lt;=15,DATE(YEAR(BW27),MONTH(BW27),1),EOMONTH(BW27,0))</f>
        <v>45536</v>
      </c>
    </row>
    <row r="28" spans="1:76" ht="32.5" customHeight="1">
      <c r="A28" s="323" t="s">
        <v>551</v>
      </c>
      <c r="B28" s="137" t="s">
        <v>552</v>
      </c>
      <c r="C28" s="138" t="s">
        <v>553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318">
        <f t="shared" si="2"/>
        <v>45822</v>
      </c>
      <c r="BB28" s="8" t="s">
        <v>554</v>
      </c>
      <c r="BC28" s="9" t="s">
        <v>551</v>
      </c>
      <c r="BD28" s="46" t="s">
        <v>327</v>
      </c>
      <c r="BE28" s="1" t="s">
        <v>276</v>
      </c>
      <c r="BF28" s="24" t="s">
        <v>195</v>
      </c>
      <c r="BG28" s="11">
        <v>44362</v>
      </c>
      <c r="BH28" s="11">
        <v>45822</v>
      </c>
      <c r="BI28" s="2">
        <f t="shared" si="3"/>
        <v>44348</v>
      </c>
      <c r="BJ28" s="2">
        <f t="shared" si="4"/>
        <v>45809</v>
      </c>
      <c r="BK28" s="53" t="s">
        <v>0</v>
      </c>
      <c r="BL28" s="53" t="s">
        <v>555</v>
      </c>
      <c r="BM28" s="46"/>
      <c r="BN28" s="46" t="s">
        <v>10</v>
      </c>
      <c r="BO28" s="53"/>
      <c r="BP28" s="53"/>
      <c r="BQ28" s="2">
        <f>BS28-90</f>
        <v>44092</v>
      </c>
      <c r="BR28" s="2">
        <f t="shared" si="6"/>
        <v>44104</v>
      </c>
      <c r="BS28" s="2">
        <f t="shared" si="7"/>
        <v>44182</v>
      </c>
      <c r="BT28" s="2">
        <f t="shared" si="8"/>
        <v>44196</v>
      </c>
      <c r="BU28" s="2">
        <f>BW28-180</f>
        <v>44182</v>
      </c>
      <c r="BV28" s="2">
        <f t="shared" si="10"/>
        <v>44196</v>
      </c>
      <c r="BW28" s="2">
        <f t="shared" si="11"/>
        <v>44362</v>
      </c>
      <c r="BX28" s="2">
        <f t="shared" si="12"/>
        <v>44348</v>
      </c>
    </row>
    <row r="29" spans="1:76" ht="32.5" customHeight="1">
      <c r="A29" s="137" t="s">
        <v>556</v>
      </c>
      <c r="B29" s="137" t="s">
        <v>552</v>
      </c>
      <c r="C29" s="138" t="s">
        <v>557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318">
        <f t="shared" si="2"/>
        <v>46850</v>
      </c>
      <c r="BB29" s="8" t="s">
        <v>554</v>
      </c>
      <c r="BC29" s="9" t="s">
        <v>556</v>
      </c>
      <c r="BD29" s="46" t="s">
        <v>327</v>
      </c>
      <c r="BE29" s="1" t="s">
        <v>492</v>
      </c>
      <c r="BF29" s="63" t="s">
        <v>195</v>
      </c>
      <c r="BG29" s="11">
        <v>45390</v>
      </c>
      <c r="BH29" s="11">
        <f>BG29+1460</f>
        <v>46850</v>
      </c>
      <c r="BI29" s="2">
        <f t="shared" si="3"/>
        <v>45383</v>
      </c>
      <c r="BJ29" s="2">
        <f t="shared" si="4"/>
        <v>46844</v>
      </c>
      <c r="BK29" s="53" t="s">
        <v>0</v>
      </c>
      <c r="BL29" s="76" t="s">
        <v>558</v>
      </c>
      <c r="BM29" s="46"/>
      <c r="BN29" s="46" t="s">
        <v>10</v>
      </c>
      <c r="BO29" s="53" t="s">
        <v>11</v>
      </c>
      <c r="BP29" s="53"/>
      <c r="BQ29" s="2">
        <f>BS29-60</f>
        <v>45120</v>
      </c>
      <c r="BR29" s="2">
        <f t="shared" si="6"/>
        <v>45108</v>
      </c>
      <c r="BS29" s="2">
        <f t="shared" si="7"/>
        <v>45180</v>
      </c>
      <c r="BT29" s="2">
        <f t="shared" si="8"/>
        <v>45170</v>
      </c>
      <c r="BU29" s="2">
        <f>BW29-210</f>
        <v>45180</v>
      </c>
      <c r="BV29" s="2">
        <f t="shared" si="10"/>
        <v>45170</v>
      </c>
      <c r="BW29" s="2">
        <f t="shared" si="11"/>
        <v>45390</v>
      </c>
      <c r="BX29" s="2">
        <f t="shared" si="12"/>
        <v>45383</v>
      </c>
    </row>
  </sheetData>
  <sheetProtection algorithmName="SHA-512" hashValue="qgGVF8a2s4YFWOmkaPSL9jbw9NOMGtW7V1eC/T/mrBSQfRtqb4K2cjW0RVQ6OOZBXoK6RjuvArgremySBAqDaQ==" saltValue="2/936dwFDfKLxpBBbfEs/w==" spinCount="100000" sheet="1" autoFilter="0"/>
  <autoFilter ref="A6:D6" xr:uid="{AC2AEEB0-54B8-4BAC-90EE-89DE353AE2DC}"/>
  <mergeCells count="4">
    <mergeCell ref="A4:B4"/>
    <mergeCell ref="Q5:AB5"/>
    <mergeCell ref="AC5:AN5"/>
    <mergeCell ref="E5:P5"/>
  </mergeCells>
  <phoneticPr fontId="12" type="noConversion"/>
  <conditionalFormatting sqref="C2">
    <cfRule type="expression" dxfId="135" priority="28">
      <formula>AND(BL$6&gt;=#REF!,BL$6&lt;=#REF!)</formula>
    </cfRule>
    <cfRule type="expression" dxfId="134" priority="29">
      <formula>AND(BL$6&gt;=#REF!,BL$6&lt;=#REF!)</formula>
    </cfRule>
    <cfRule type="expression" dxfId="133" priority="30">
      <formula>AND(BL$6&gt;=#REF!,BL$6&lt;=#REF!)</formula>
    </cfRule>
    <cfRule type="expression" dxfId="132" priority="31">
      <formula>AND(BL$6&gt;=#REF!,BL$6&lt;=#REF!)</formula>
    </cfRule>
  </conditionalFormatting>
  <conditionalFormatting sqref="D1:D5 D30:D1048576">
    <cfRule type="containsText" dxfId="131" priority="35" operator="containsText" text="A venir">
      <formula>NOT(ISERROR(SEARCH("A venir",D1)))</formula>
    </cfRule>
  </conditionalFormatting>
  <conditionalFormatting sqref="D1:D1048576">
    <cfRule type="containsText" dxfId="130" priority="22" operator="containsText" text="Term">
      <formula>NOT(ISERROR(SEARCH("Term",D1)))</formula>
    </cfRule>
  </conditionalFormatting>
  <conditionalFormatting sqref="D6:D29">
    <cfRule type="containsText" dxfId="129" priority="23" operator="containsText" text="À venir">
      <formula>NOT(ISERROR(SEARCH("À venir",D6)))</formula>
    </cfRule>
  </conditionalFormatting>
  <conditionalFormatting sqref="D7:D29">
    <cfRule type="containsText" dxfId="128" priority="24" operator="containsText" text="En cours">
      <formula>NOT(ISERROR(SEARCH("En cours",D7)))</formula>
    </cfRule>
    <cfRule type="expression" dxfId="127" priority="25">
      <formula>AND(D$6&gt;=$BR7,D$6&lt;=$BT7)</formula>
    </cfRule>
    <cfRule type="expression" dxfId="126" priority="26">
      <formula>AND(D$6&gt;=$BI7,D$6&lt;=$BJ7)</formula>
    </cfRule>
    <cfRule type="expression" dxfId="125" priority="27">
      <formula>AND(D$6&gt;=$BV7,D$6&lt;=$BX7)</formula>
    </cfRule>
  </conditionalFormatting>
  <conditionalFormatting sqref="E7:AN29">
    <cfRule type="expression" dxfId="124" priority="13">
      <formula>AND(E$6&gt;=$BI7,E$6&lt;=$BJ7)</formula>
    </cfRule>
    <cfRule type="expression" dxfId="123" priority="14">
      <formula>AND(E$6&gt;=$BV7,E$6&lt;=$BX7)</formula>
    </cfRule>
    <cfRule type="expression" dxfId="122" priority="15">
      <formula>AND(E$6&gt;=$BR7,E$6&lt;=$BT7)</formula>
    </cfRule>
  </conditionalFormatting>
  <printOptions horizontalCentered="1" verticalCentered="1"/>
  <pageMargins left="0.25" right="0.25" top="0.75" bottom="0.75" header="0.3" footer="0.3"/>
  <pageSetup paperSize="8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E47C91-16C3-403E-BBC7-1F0B01515943}">
          <x14:formula1>
            <xm:f>Feuil1!$A$1:$A$3</xm:f>
          </x14:formula1>
          <xm:sqref>BK7:BK29</xm:sqref>
        </x14:dataValidation>
        <x14:dataValidation type="list" allowBlank="1" showInputMessage="1" showErrorMessage="1" xr:uid="{C1FA0013-CD86-414C-B74A-AF9EF9ADE08F}">
          <x14:formula1>
            <xm:f>Feuil1!$D$7:$D$8</xm:f>
          </x14:formula1>
          <xm:sqref>BO7:BP29</xm:sqref>
        </x14:dataValidation>
        <x14:dataValidation type="list" allowBlank="1" showInputMessage="1" showErrorMessage="1" xr:uid="{BCB14E40-1927-44C6-BC13-9FA3D584EB11}">
          <x14:formula1>
            <xm:f>Feuil1!$B$7:$B$9</xm:f>
          </x14:formula1>
          <xm:sqref>BN7:BN29</xm:sqref>
        </x14:dataValidation>
        <x14:dataValidation type="list" allowBlank="1" showInputMessage="1" showErrorMessage="1" xr:uid="{7B91D456-100A-4757-B3F1-D813048A9440}">
          <x14:formula1>
            <xm:f>Feuil1!$A$7:$A$13</xm:f>
          </x14:formula1>
          <xm:sqref>BM7:BM29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7183-3EA2-41BB-B082-3A64A8FBDA9B}">
  <sheetPr codeName="Feuil7">
    <pageSetUpPr fitToPage="1"/>
  </sheetPr>
  <dimension ref="A1:BX25"/>
  <sheetViews>
    <sheetView showGridLines="0" topLeftCell="A2" zoomScale="60" zoomScaleNormal="60" workbookViewId="0">
      <pane xSplit="4" ySplit="5" topLeftCell="E18" activePane="bottomRight" state="frozen"/>
      <selection pane="topRight" activeCell="E2" sqref="E2"/>
      <selection pane="bottomLeft" activeCell="A7" sqref="A7"/>
      <selection pane="bottomRight" activeCell="C22" sqref="C22"/>
    </sheetView>
  </sheetViews>
  <sheetFormatPr baseColWidth="10" defaultColWidth="15.54296875" defaultRowHeight="14.5"/>
  <cols>
    <col min="1" max="1" width="18.7265625" style="29" customWidth="1"/>
    <col min="2" max="2" width="29.453125" style="30" customWidth="1"/>
    <col min="3" max="3" width="47.54296875" style="7" customWidth="1"/>
    <col min="4" max="4" width="15.7265625" style="7" customWidth="1"/>
    <col min="5" max="40" width="3.453125" style="37" customWidth="1"/>
    <col min="41" max="41" width="13.7265625" style="6" customWidth="1"/>
    <col min="42" max="53" width="15.54296875" style="5" customWidth="1"/>
    <col min="54" max="54" width="15.54296875" style="5" hidden="1" customWidth="1"/>
    <col min="55" max="55" width="26.453125" style="5" hidden="1" customWidth="1"/>
    <col min="56" max="56" width="25.54296875" style="5" hidden="1" customWidth="1"/>
    <col min="57" max="63" width="15.54296875" style="5" hidden="1" customWidth="1"/>
    <col min="64" max="64" width="58.54296875" style="5" hidden="1" customWidth="1"/>
    <col min="65" max="65" width="25.54296875" style="5" hidden="1" customWidth="1"/>
    <col min="66" max="66" width="17.54296875" style="5" hidden="1" customWidth="1"/>
    <col min="67" max="76" width="15.54296875" style="5" hidden="1" customWidth="1"/>
    <col min="77" max="77" width="15.54296875" style="5" customWidth="1"/>
    <col min="78" max="16384" width="15.54296875" style="5"/>
  </cols>
  <sheetData>
    <row r="1" spans="1:76" customFormat="1" ht="17.5" hidden="1" customHeight="1">
      <c r="A1" s="36"/>
      <c r="B1" s="23"/>
      <c r="C1" s="7"/>
      <c r="D1" s="7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6"/>
    </row>
    <row r="2" spans="1:76" ht="22" customHeight="1">
      <c r="A2" s="25"/>
      <c r="B2" s="26"/>
      <c r="C2" s="234" t="s">
        <v>268</v>
      </c>
      <c r="D2" s="310"/>
    </row>
    <row r="3" spans="1:76" ht="22" customHeight="1">
      <c r="A3" s="25"/>
      <c r="B3" s="27"/>
      <c r="C3" s="236" t="s">
        <v>269</v>
      </c>
      <c r="D3" s="311"/>
    </row>
    <row r="4" spans="1:76" ht="22" customHeight="1">
      <c r="A4" s="391" t="s">
        <v>559</v>
      </c>
      <c r="B4" s="391"/>
      <c r="C4" s="237" t="s">
        <v>24</v>
      </c>
      <c r="D4" s="311"/>
    </row>
    <row r="5" spans="1:76" ht="37.5" customHeight="1">
      <c r="A5" s="196"/>
      <c r="B5" s="314"/>
      <c r="C5" s="149"/>
      <c r="D5" s="27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</row>
    <row r="6" spans="1:76" s="99" customFormat="1" ht="43.5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84" t="s">
        <v>31</v>
      </c>
      <c r="BC6" s="127" t="s">
        <v>32</v>
      </c>
      <c r="BD6" s="104" t="s">
        <v>271</v>
      </c>
      <c r="BE6" s="129" t="s">
        <v>34</v>
      </c>
      <c r="BF6" s="102" t="s">
        <v>35</v>
      </c>
      <c r="BG6" s="130" t="s">
        <v>36</v>
      </c>
      <c r="BH6" s="130" t="s">
        <v>30</v>
      </c>
      <c r="BI6" s="131" t="s">
        <v>37</v>
      </c>
      <c r="BJ6" s="132" t="s">
        <v>38</v>
      </c>
      <c r="BK6" s="128" t="s">
        <v>39</v>
      </c>
      <c r="BL6" s="86" t="s">
        <v>40</v>
      </c>
      <c r="BM6" s="331" t="s">
        <v>6</v>
      </c>
      <c r="BN6" s="94" t="s">
        <v>7</v>
      </c>
      <c r="BO6" s="94" t="s">
        <v>8</v>
      </c>
      <c r="BP6" s="94" t="s">
        <v>41</v>
      </c>
      <c r="BQ6" s="123" t="s">
        <v>42</v>
      </c>
      <c r="BR6" s="96" t="s">
        <v>43</v>
      </c>
      <c r="BS6" s="97" t="s">
        <v>44</v>
      </c>
      <c r="BT6" s="96" t="s">
        <v>43</v>
      </c>
      <c r="BU6" s="98" t="s">
        <v>45</v>
      </c>
      <c r="BV6" s="96" t="s">
        <v>43</v>
      </c>
      <c r="BW6" s="98" t="s">
        <v>46</v>
      </c>
      <c r="BX6" s="96" t="s">
        <v>43</v>
      </c>
    </row>
    <row r="7" spans="1:76" customFormat="1" ht="30.75" customHeight="1">
      <c r="A7" s="137" t="s">
        <v>560</v>
      </c>
      <c r="B7" s="137" t="s">
        <v>561</v>
      </c>
      <c r="C7" s="137" t="s">
        <v>562</v>
      </c>
      <c r="D7" s="139" t="str">
        <f t="shared" ref="D7:D25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25" si="2">BH7</f>
        <v>45747</v>
      </c>
      <c r="AT7" s="5"/>
      <c r="AU7" s="5"/>
      <c r="AV7" s="5"/>
      <c r="AW7" s="5"/>
      <c r="AX7" s="5"/>
      <c r="AY7" s="5"/>
      <c r="AZ7" s="5"/>
      <c r="BA7" s="5"/>
      <c r="BB7" s="31" t="s">
        <v>563</v>
      </c>
      <c r="BC7" s="61" t="s">
        <v>560</v>
      </c>
      <c r="BD7" s="62" t="s">
        <v>564</v>
      </c>
      <c r="BE7" s="24" t="s">
        <v>565</v>
      </c>
      <c r="BF7" s="62" t="s">
        <v>60</v>
      </c>
      <c r="BG7" s="65">
        <v>44348</v>
      </c>
      <c r="BH7" s="65">
        <v>45747</v>
      </c>
      <c r="BI7" s="2">
        <f t="shared" ref="BI7:BI25" si="3">IF(DAY(BG7)&lt;=15,DATE(YEAR(BG7),MONTH(BG7),1),EOMONTH(BG7,0))</f>
        <v>44348</v>
      </c>
      <c r="BJ7" s="2">
        <f t="shared" ref="BJ7:BJ25" si="4">IF(DAY(BH7)&lt;=15,DATE(YEAR(BH7),MONTH(BH7),1),EOMONTH(BH7,0))</f>
        <v>45747</v>
      </c>
      <c r="BK7" s="53" t="s">
        <v>0</v>
      </c>
      <c r="BL7" s="66" t="s">
        <v>566</v>
      </c>
      <c r="BM7" s="46"/>
      <c r="BN7" s="53" t="s">
        <v>10</v>
      </c>
      <c r="BO7" s="53"/>
      <c r="BP7" s="53" t="s">
        <v>10</v>
      </c>
      <c r="BQ7" s="43">
        <f>BS7-90</f>
        <v>44108</v>
      </c>
      <c r="BR7" s="43">
        <f t="shared" ref="BR7:BR25" si="5">IF(DAY(BQ7)&lt;=15,DATE(YEAR(BQ7),MONTH(BQ7),1),EOMONTH(BQ7,0))</f>
        <v>44105</v>
      </c>
      <c r="BS7" s="43">
        <f>BU7</f>
        <v>44198</v>
      </c>
      <c r="BT7" s="43">
        <f t="shared" ref="BT7:BT25" si="6">IF(DAY(BS7)&lt;=15,DATE(YEAR(BS7),MONTH(BS7),1),EOMONTH(BS7,0))</f>
        <v>44197</v>
      </c>
      <c r="BU7" s="43">
        <f>BW7-150</f>
        <v>44198</v>
      </c>
      <c r="BV7" s="43">
        <f t="shared" ref="BV7:BV25" si="7">IF(DAY(BU7)&lt;=15,DATE(YEAR(BU7),MONTH(BU7),1),EOMONTH(BU7,0))</f>
        <v>44197</v>
      </c>
      <c r="BW7" s="43">
        <f t="shared" ref="BW7:BW25" si="8">BG7</f>
        <v>44348</v>
      </c>
      <c r="BX7" s="22">
        <f t="shared" ref="BX7:BX25" si="9">IF(DAY(BW7)&lt;=15,DATE(YEAR(BW7),MONTH(BW7),1),EOMONTH(BW7,0))</f>
        <v>44348</v>
      </c>
    </row>
    <row r="8" spans="1:76" customFormat="1" ht="30.75" customHeight="1">
      <c r="A8" s="137" t="s">
        <v>567</v>
      </c>
      <c r="B8" s="137" t="s">
        <v>561</v>
      </c>
      <c r="C8" s="137" t="s">
        <v>562</v>
      </c>
      <c r="D8" s="139" t="str">
        <f t="shared" ca="1" si="1"/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47208</v>
      </c>
      <c r="AT8" s="5"/>
      <c r="AU8" s="5"/>
      <c r="AV8" s="5"/>
      <c r="AW8" s="5"/>
      <c r="AX8" s="5"/>
      <c r="AY8" s="5"/>
      <c r="AZ8" s="5"/>
      <c r="BA8" s="5"/>
      <c r="BB8" s="32" t="s">
        <v>563</v>
      </c>
      <c r="BC8" s="60" t="s">
        <v>567</v>
      </c>
      <c r="BD8" s="14" t="s">
        <v>564</v>
      </c>
      <c r="BE8" s="24" t="s">
        <v>565</v>
      </c>
      <c r="BF8" s="57" t="s">
        <v>60</v>
      </c>
      <c r="BG8" s="16">
        <f>BH7+1</f>
        <v>45748</v>
      </c>
      <c r="BH8" s="16">
        <f>BG8+1460</f>
        <v>47208</v>
      </c>
      <c r="BI8" s="2">
        <f t="shared" si="3"/>
        <v>45748</v>
      </c>
      <c r="BJ8" s="2">
        <f t="shared" si="4"/>
        <v>47208</v>
      </c>
      <c r="BK8" s="53" t="s">
        <v>0</v>
      </c>
      <c r="BL8" s="66" t="s">
        <v>566</v>
      </c>
      <c r="BM8" s="46"/>
      <c r="BN8" s="53" t="s">
        <v>10</v>
      </c>
      <c r="BO8" s="53"/>
      <c r="BP8" s="53" t="s">
        <v>10</v>
      </c>
      <c r="BQ8" s="18">
        <v>45261</v>
      </c>
      <c r="BR8" s="18">
        <f t="shared" si="5"/>
        <v>45261</v>
      </c>
      <c r="BS8" s="18">
        <v>45443</v>
      </c>
      <c r="BT8" s="18">
        <f t="shared" si="6"/>
        <v>45443</v>
      </c>
      <c r="BU8" s="18">
        <v>45444</v>
      </c>
      <c r="BV8" s="18">
        <f t="shared" si="7"/>
        <v>45444</v>
      </c>
      <c r="BW8" s="18">
        <f t="shared" si="8"/>
        <v>45748</v>
      </c>
      <c r="BX8" s="3">
        <f t="shared" si="9"/>
        <v>45748</v>
      </c>
    </row>
    <row r="9" spans="1:76" customFormat="1" ht="30.75" customHeight="1">
      <c r="A9" s="137" t="s">
        <v>75</v>
      </c>
      <c r="B9" s="137" t="s">
        <v>561</v>
      </c>
      <c r="C9" s="137" t="s">
        <v>568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47118</v>
      </c>
      <c r="AT9" s="5"/>
      <c r="AU9" s="5"/>
      <c r="AV9" s="5"/>
      <c r="AW9" s="5"/>
      <c r="AX9" s="5"/>
      <c r="AY9" s="5"/>
      <c r="AZ9" s="5"/>
      <c r="BA9" s="5"/>
      <c r="BB9" s="60" t="s">
        <v>569</v>
      </c>
      <c r="BC9" s="60" t="s">
        <v>569</v>
      </c>
      <c r="BD9" s="14" t="s">
        <v>564</v>
      </c>
      <c r="BE9" s="24" t="s">
        <v>565</v>
      </c>
      <c r="BF9" s="57" t="s">
        <v>60</v>
      </c>
      <c r="BG9" s="16">
        <v>45658</v>
      </c>
      <c r="BH9" s="16">
        <v>47118</v>
      </c>
      <c r="BI9" s="2">
        <f t="shared" ref="BI9" si="10">IF(DAY(BG9)&lt;=15,DATE(YEAR(BG9),MONTH(BG9),1),EOMONTH(BG9,0))</f>
        <v>45658</v>
      </c>
      <c r="BJ9" s="2">
        <f>IF(DAY(BH9)&lt;=15,DATE(YEAR(BH9),MONTH(BH9),1),EOMONTH(BH9,0))</f>
        <v>47118</v>
      </c>
      <c r="BK9" s="53"/>
      <c r="BL9" s="66" t="s">
        <v>568</v>
      </c>
      <c r="BM9" s="46" t="s">
        <v>19</v>
      </c>
      <c r="BN9" s="53"/>
      <c r="BO9" s="53"/>
      <c r="BP9" s="53"/>
      <c r="BQ9" s="18">
        <v>45262</v>
      </c>
      <c r="BR9" s="18">
        <f t="shared" ref="BR9" si="11">IF(DAY(BQ9)&lt;=15,DATE(YEAR(BQ9),MONTH(BQ9),1),EOMONTH(BQ9,0))</f>
        <v>45261</v>
      </c>
      <c r="BS9" s="18">
        <v>45444</v>
      </c>
      <c r="BT9" s="18">
        <f t="shared" ref="BT9" si="12">IF(DAY(BS9)&lt;=15,DATE(YEAR(BS9),MONTH(BS9),1),EOMONTH(BS9,0))</f>
        <v>45444</v>
      </c>
      <c r="BU9" s="18">
        <v>45445</v>
      </c>
      <c r="BV9" s="18">
        <f t="shared" ref="BV9" si="13">IF(DAY(BU9)&lt;=15,DATE(YEAR(BU9),MONTH(BU9),1),EOMONTH(BU9,0))</f>
        <v>45444</v>
      </c>
      <c r="BW9" s="18">
        <f t="shared" ref="BW9" si="14">BG9</f>
        <v>45658</v>
      </c>
      <c r="BX9" s="3">
        <f t="shared" ref="BX9" si="15">IF(DAY(BW9)&lt;=15,DATE(YEAR(BW9),MONTH(BW9),1),EOMONTH(BW9,0))</f>
        <v>45658</v>
      </c>
    </row>
    <row r="10" spans="1:76" ht="32.5" customHeight="1">
      <c r="A10" s="137" t="s">
        <v>570</v>
      </c>
      <c r="B10" s="137" t="s">
        <v>561</v>
      </c>
      <c r="C10" s="137" t="s">
        <v>571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45747</v>
      </c>
      <c r="BB10" s="8" t="s">
        <v>570</v>
      </c>
      <c r="BC10" s="60" t="s">
        <v>570</v>
      </c>
      <c r="BD10" s="14" t="s">
        <v>564</v>
      </c>
      <c r="BE10" s="24" t="s">
        <v>565</v>
      </c>
      <c r="BF10" s="14" t="s">
        <v>60</v>
      </c>
      <c r="BG10" s="11">
        <v>44378</v>
      </c>
      <c r="BH10" s="11">
        <v>45747</v>
      </c>
      <c r="BI10" s="2">
        <f t="shared" si="3"/>
        <v>44378</v>
      </c>
      <c r="BJ10" s="2">
        <f t="shared" si="4"/>
        <v>45747</v>
      </c>
      <c r="BK10" s="53" t="s">
        <v>0</v>
      </c>
      <c r="BL10" s="332" t="s">
        <v>572</v>
      </c>
      <c r="BM10" s="46"/>
      <c r="BN10" s="53" t="s">
        <v>15</v>
      </c>
      <c r="BO10" s="53"/>
      <c r="BP10" s="53" t="s">
        <v>10</v>
      </c>
      <c r="BQ10" s="43">
        <f>BS10-90</f>
        <v>44138</v>
      </c>
      <c r="BR10" s="43">
        <f t="shared" si="5"/>
        <v>44136</v>
      </c>
      <c r="BS10" s="43">
        <f t="shared" ref="BS10:BS25" si="16">BU10</f>
        <v>44228</v>
      </c>
      <c r="BT10" s="43">
        <f t="shared" si="6"/>
        <v>44228</v>
      </c>
      <c r="BU10" s="43">
        <f t="shared" ref="BU10:BU25" si="17">BW10-150</f>
        <v>44228</v>
      </c>
      <c r="BV10" s="43">
        <f t="shared" si="7"/>
        <v>44228</v>
      </c>
      <c r="BW10" s="43">
        <f t="shared" si="8"/>
        <v>44378</v>
      </c>
      <c r="BX10" s="22">
        <f t="shared" si="9"/>
        <v>44378</v>
      </c>
    </row>
    <row r="11" spans="1:76" ht="32.5" customHeight="1">
      <c r="A11" s="137" t="s">
        <v>573</v>
      </c>
      <c r="B11" s="137" t="s">
        <v>574</v>
      </c>
      <c r="C11" s="137" t="s">
        <v>575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46752</v>
      </c>
      <c r="BB11" s="8" t="s">
        <v>576</v>
      </c>
      <c r="BC11" s="60" t="s">
        <v>573</v>
      </c>
      <c r="BD11" s="14" t="s">
        <v>564</v>
      </c>
      <c r="BE11" s="24" t="s">
        <v>565</v>
      </c>
      <c r="BF11" s="14" t="s">
        <v>60</v>
      </c>
      <c r="BG11" s="11">
        <v>45292</v>
      </c>
      <c r="BH11" s="11">
        <v>46752</v>
      </c>
      <c r="BI11" s="2">
        <f t="shared" si="3"/>
        <v>45292</v>
      </c>
      <c r="BJ11" s="2">
        <f t="shared" si="4"/>
        <v>46752</v>
      </c>
      <c r="BK11" s="53" t="s">
        <v>0</v>
      </c>
      <c r="BL11" s="333" t="s">
        <v>577</v>
      </c>
      <c r="BM11" s="46"/>
      <c r="BN11" s="53" t="s">
        <v>10</v>
      </c>
      <c r="BO11" s="53"/>
      <c r="BP11" s="53" t="s">
        <v>10</v>
      </c>
      <c r="BQ11" s="43">
        <f>BS11-90</f>
        <v>45052</v>
      </c>
      <c r="BR11" s="43">
        <f t="shared" si="5"/>
        <v>45047</v>
      </c>
      <c r="BS11" s="43">
        <f t="shared" si="16"/>
        <v>45142</v>
      </c>
      <c r="BT11" s="43">
        <f t="shared" si="6"/>
        <v>45139</v>
      </c>
      <c r="BU11" s="43">
        <f t="shared" si="17"/>
        <v>45142</v>
      </c>
      <c r="BV11" s="43">
        <f t="shared" si="7"/>
        <v>45139</v>
      </c>
      <c r="BW11" s="43">
        <f t="shared" si="8"/>
        <v>45292</v>
      </c>
      <c r="BX11" s="22">
        <f t="shared" si="9"/>
        <v>45292</v>
      </c>
    </row>
    <row r="12" spans="1:76" ht="32.5" customHeight="1">
      <c r="A12" s="137" t="s">
        <v>578</v>
      </c>
      <c r="B12" s="137" t="s">
        <v>574</v>
      </c>
      <c r="C12" s="137" t="s">
        <v>579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46037</v>
      </c>
      <c r="BB12" s="20" t="s">
        <v>578</v>
      </c>
      <c r="BC12" s="67" t="s">
        <v>578</v>
      </c>
      <c r="BD12" s="33" t="s">
        <v>564</v>
      </c>
      <c r="BE12" s="24" t="s">
        <v>565</v>
      </c>
      <c r="BF12" s="33" t="s">
        <v>60</v>
      </c>
      <c r="BG12" s="21">
        <v>44608</v>
      </c>
      <c r="BH12" s="21">
        <v>46037</v>
      </c>
      <c r="BI12" s="2">
        <f t="shared" si="3"/>
        <v>44620</v>
      </c>
      <c r="BJ12" s="2">
        <f t="shared" si="4"/>
        <v>46023</v>
      </c>
      <c r="BK12" s="53" t="s">
        <v>0</v>
      </c>
      <c r="BL12" s="333" t="s">
        <v>580</v>
      </c>
      <c r="BM12" s="46"/>
      <c r="BN12" s="53" t="s">
        <v>10</v>
      </c>
      <c r="BO12" s="53"/>
      <c r="BP12" s="53" t="s">
        <v>10</v>
      </c>
      <c r="BQ12" s="43">
        <f>BS12-90</f>
        <v>44368</v>
      </c>
      <c r="BR12" s="43">
        <f t="shared" si="5"/>
        <v>44377</v>
      </c>
      <c r="BS12" s="43">
        <f t="shared" si="16"/>
        <v>44458</v>
      </c>
      <c r="BT12" s="43">
        <f t="shared" si="6"/>
        <v>44469</v>
      </c>
      <c r="BU12" s="43">
        <f t="shared" si="17"/>
        <v>44458</v>
      </c>
      <c r="BV12" s="43">
        <f t="shared" si="7"/>
        <v>44469</v>
      </c>
      <c r="BW12" s="43">
        <f t="shared" si="8"/>
        <v>44608</v>
      </c>
      <c r="BX12" s="22">
        <f t="shared" si="9"/>
        <v>44620</v>
      </c>
    </row>
    <row r="13" spans="1:76" ht="32.5" customHeight="1">
      <c r="A13" s="137" t="s">
        <v>75</v>
      </c>
      <c r="B13" s="137" t="s">
        <v>574</v>
      </c>
      <c r="C13" s="137" t="s">
        <v>579</v>
      </c>
      <c r="D13" s="139" t="str">
        <f t="shared" ca="1" si="1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47498</v>
      </c>
      <c r="BB13" s="8" t="s">
        <v>578</v>
      </c>
      <c r="BC13" s="60" t="s">
        <v>70</v>
      </c>
      <c r="BD13" s="14" t="s">
        <v>564</v>
      </c>
      <c r="BE13" s="24" t="s">
        <v>565</v>
      </c>
      <c r="BF13" s="14" t="s">
        <v>60</v>
      </c>
      <c r="BG13" s="11">
        <v>46038</v>
      </c>
      <c r="BH13" s="11">
        <v>47498</v>
      </c>
      <c r="BI13" s="2">
        <f t="shared" si="3"/>
        <v>46053</v>
      </c>
      <c r="BJ13" s="2">
        <f t="shared" si="4"/>
        <v>47484</v>
      </c>
      <c r="BK13" s="53" t="s">
        <v>0</v>
      </c>
      <c r="BL13" s="333" t="s">
        <v>580</v>
      </c>
      <c r="BM13" s="46"/>
      <c r="BN13" s="53" t="s">
        <v>10</v>
      </c>
      <c r="BO13" s="53"/>
      <c r="BP13" s="53"/>
      <c r="BQ13" s="43">
        <f>BS13-120</f>
        <v>45768</v>
      </c>
      <c r="BR13" s="43">
        <f t="shared" si="5"/>
        <v>45777</v>
      </c>
      <c r="BS13" s="43">
        <f t="shared" si="16"/>
        <v>45888</v>
      </c>
      <c r="BT13" s="43">
        <f t="shared" si="6"/>
        <v>45900</v>
      </c>
      <c r="BU13" s="43">
        <f t="shared" si="17"/>
        <v>45888</v>
      </c>
      <c r="BV13" s="43">
        <f t="shared" si="7"/>
        <v>45900</v>
      </c>
      <c r="BW13" s="43">
        <f t="shared" si="8"/>
        <v>46038</v>
      </c>
      <c r="BX13" s="22">
        <f t="shared" si="9"/>
        <v>46053</v>
      </c>
    </row>
    <row r="14" spans="1:76" ht="32.5" customHeight="1">
      <c r="A14" s="137" t="s">
        <v>581</v>
      </c>
      <c r="B14" s="137" t="s">
        <v>574</v>
      </c>
      <c r="C14" s="137" t="s">
        <v>582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46241</v>
      </c>
      <c r="BB14" s="8" t="s">
        <v>581</v>
      </c>
      <c r="BC14" s="60" t="s">
        <v>581</v>
      </c>
      <c r="BD14" s="14" t="s">
        <v>564</v>
      </c>
      <c r="BE14" s="24" t="s">
        <v>565</v>
      </c>
      <c r="BF14" s="14" t="s">
        <v>195</v>
      </c>
      <c r="BG14" s="11">
        <v>44781</v>
      </c>
      <c r="BH14" s="11">
        <v>46241</v>
      </c>
      <c r="BI14" s="2">
        <f t="shared" si="3"/>
        <v>44774</v>
      </c>
      <c r="BJ14" s="2">
        <f t="shared" si="4"/>
        <v>46235</v>
      </c>
      <c r="BK14" s="53" t="s">
        <v>0</v>
      </c>
      <c r="BL14" s="333" t="s">
        <v>583</v>
      </c>
      <c r="BM14" s="46" t="s">
        <v>17</v>
      </c>
      <c r="BN14" s="53" t="s">
        <v>10</v>
      </c>
      <c r="BO14" s="53"/>
      <c r="BP14" s="53" t="s">
        <v>10</v>
      </c>
      <c r="BQ14" s="43">
        <f>BS14-90</f>
        <v>44541</v>
      </c>
      <c r="BR14" s="43">
        <f t="shared" si="5"/>
        <v>44531</v>
      </c>
      <c r="BS14" s="43">
        <f t="shared" si="16"/>
        <v>44631</v>
      </c>
      <c r="BT14" s="43">
        <f t="shared" si="6"/>
        <v>44621</v>
      </c>
      <c r="BU14" s="43">
        <f t="shared" si="17"/>
        <v>44631</v>
      </c>
      <c r="BV14" s="43">
        <f t="shared" si="7"/>
        <v>44621</v>
      </c>
      <c r="BW14" s="43">
        <f t="shared" si="8"/>
        <v>44781</v>
      </c>
      <c r="BX14" s="22">
        <f t="shared" si="9"/>
        <v>44774</v>
      </c>
    </row>
    <row r="15" spans="1:76" ht="32.5" customHeight="1">
      <c r="A15" s="137" t="s">
        <v>75</v>
      </c>
      <c r="B15" s="137" t="s">
        <v>574</v>
      </c>
      <c r="C15" s="137" t="s">
        <v>582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47702</v>
      </c>
      <c r="BB15" s="8" t="s">
        <v>581</v>
      </c>
      <c r="BC15" s="60" t="s">
        <v>70</v>
      </c>
      <c r="BD15" s="14" t="s">
        <v>564</v>
      </c>
      <c r="BE15" s="24" t="s">
        <v>565</v>
      </c>
      <c r="BF15" s="14" t="s">
        <v>195</v>
      </c>
      <c r="BG15" s="11">
        <v>46242</v>
      </c>
      <c r="BH15" s="11">
        <v>47702</v>
      </c>
      <c r="BI15" s="2">
        <f t="shared" si="3"/>
        <v>46235</v>
      </c>
      <c r="BJ15" s="2">
        <f t="shared" si="4"/>
        <v>47696</v>
      </c>
      <c r="BK15" s="53" t="s">
        <v>0</v>
      </c>
      <c r="BL15" s="334" t="s">
        <v>583</v>
      </c>
      <c r="BM15" s="46"/>
      <c r="BN15" s="53" t="s">
        <v>10</v>
      </c>
      <c r="BO15" s="53"/>
      <c r="BP15" s="53"/>
      <c r="BQ15" s="43">
        <f>BS15-120</f>
        <v>45972</v>
      </c>
      <c r="BR15" s="43">
        <f t="shared" si="5"/>
        <v>45962</v>
      </c>
      <c r="BS15" s="43">
        <f t="shared" si="16"/>
        <v>46092</v>
      </c>
      <c r="BT15" s="43">
        <f t="shared" si="6"/>
        <v>46082</v>
      </c>
      <c r="BU15" s="43">
        <f t="shared" si="17"/>
        <v>46092</v>
      </c>
      <c r="BV15" s="43">
        <f t="shared" si="7"/>
        <v>46082</v>
      </c>
      <c r="BW15" s="43">
        <f t="shared" si="8"/>
        <v>46242</v>
      </c>
      <c r="BX15" s="22">
        <f t="shared" si="9"/>
        <v>46235</v>
      </c>
    </row>
    <row r="16" spans="1:76" ht="32.5" customHeight="1">
      <c r="A16" s="137" t="s">
        <v>584</v>
      </c>
      <c r="B16" s="137" t="s">
        <v>574</v>
      </c>
      <c r="C16" s="137" t="s">
        <v>585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46124</v>
      </c>
      <c r="BB16" s="8" t="s">
        <v>584</v>
      </c>
      <c r="BC16" s="60" t="s">
        <v>584</v>
      </c>
      <c r="BD16" s="14" t="s">
        <v>564</v>
      </c>
      <c r="BE16" s="24" t="s">
        <v>565</v>
      </c>
      <c r="BF16" s="14" t="s">
        <v>60</v>
      </c>
      <c r="BG16" s="11">
        <v>44664</v>
      </c>
      <c r="BH16" s="11">
        <v>46124</v>
      </c>
      <c r="BI16" s="2">
        <f t="shared" si="3"/>
        <v>44652</v>
      </c>
      <c r="BJ16" s="2">
        <f t="shared" si="4"/>
        <v>46113</v>
      </c>
      <c r="BK16" s="53" t="s">
        <v>0</v>
      </c>
      <c r="BL16" s="335" t="s">
        <v>586</v>
      </c>
      <c r="BM16" s="46"/>
      <c r="BN16" s="53" t="s">
        <v>10</v>
      </c>
      <c r="BO16" s="53"/>
      <c r="BP16" s="53" t="s">
        <v>10</v>
      </c>
      <c r="BQ16" s="43">
        <f t="shared" ref="BQ16:BQ24" si="18">BS16-90</f>
        <v>44424</v>
      </c>
      <c r="BR16" s="43">
        <f t="shared" si="5"/>
        <v>44439</v>
      </c>
      <c r="BS16" s="43">
        <f t="shared" si="16"/>
        <v>44514</v>
      </c>
      <c r="BT16" s="43">
        <f t="shared" si="6"/>
        <v>44501</v>
      </c>
      <c r="BU16" s="43">
        <f t="shared" si="17"/>
        <v>44514</v>
      </c>
      <c r="BV16" s="43">
        <f t="shared" si="7"/>
        <v>44501</v>
      </c>
      <c r="BW16" s="43">
        <f t="shared" si="8"/>
        <v>44664</v>
      </c>
      <c r="BX16" s="22">
        <f t="shared" si="9"/>
        <v>44652</v>
      </c>
    </row>
    <row r="17" spans="1:76" ht="32.5" customHeight="1">
      <c r="A17" s="137" t="s">
        <v>587</v>
      </c>
      <c r="B17" s="137" t="s">
        <v>574</v>
      </c>
      <c r="C17" s="137" t="s">
        <v>588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46437</v>
      </c>
      <c r="BB17" s="8" t="s">
        <v>587</v>
      </c>
      <c r="BC17" s="60" t="s">
        <v>587</v>
      </c>
      <c r="BD17" s="14" t="s">
        <v>564</v>
      </c>
      <c r="BE17" s="24" t="s">
        <v>565</v>
      </c>
      <c r="BF17" s="14" t="s">
        <v>195</v>
      </c>
      <c r="BG17" s="11">
        <v>44977</v>
      </c>
      <c r="BH17" s="11">
        <v>46437</v>
      </c>
      <c r="BI17" s="2">
        <f t="shared" si="3"/>
        <v>44985</v>
      </c>
      <c r="BJ17" s="2">
        <f t="shared" si="4"/>
        <v>46446</v>
      </c>
      <c r="BK17" s="53" t="s">
        <v>0</v>
      </c>
      <c r="BL17" s="336" t="s">
        <v>589</v>
      </c>
      <c r="BM17" s="46"/>
      <c r="BN17" s="53" t="s">
        <v>10</v>
      </c>
      <c r="BO17" s="53"/>
      <c r="BP17" s="53" t="s">
        <v>11</v>
      </c>
      <c r="BQ17" s="43">
        <f t="shared" si="18"/>
        <v>44737</v>
      </c>
      <c r="BR17" s="43">
        <f t="shared" si="5"/>
        <v>44742</v>
      </c>
      <c r="BS17" s="43">
        <f t="shared" si="16"/>
        <v>44827</v>
      </c>
      <c r="BT17" s="43">
        <f t="shared" si="6"/>
        <v>44834</v>
      </c>
      <c r="BU17" s="43">
        <f t="shared" si="17"/>
        <v>44827</v>
      </c>
      <c r="BV17" s="43">
        <f t="shared" si="7"/>
        <v>44834</v>
      </c>
      <c r="BW17" s="43">
        <f t="shared" si="8"/>
        <v>44977</v>
      </c>
      <c r="BX17" s="22">
        <f t="shared" si="9"/>
        <v>44985</v>
      </c>
    </row>
    <row r="18" spans="1:76" ht="32.5" customHeight="1">
      <c r="A18" s="137" t="s">
        <v>590</v>
      </c>
      <c r="B18" s="137" t="s">
        <v>574</v>
      </c>
      <c r="C18" s="137" t="s">
        <v>591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2"/>
        <v>46903</v>
      </c>
      <c r="BB18" s="8" t="s">
        <v>590</v>
      </c>
      <c r="BC18" s="60" t="s">
        <v>590</v>
      </c>
      <c r="BD18" s="14" t="s">
        <v>564</v>
      </c>
      <c r="BE18" s="24" t="s">
        <v>565</v>
      </c>
      <c r="BF18" s="14"/>
      <c r="BG18" s="11">
        <v>45444</v>
      </c>
      <c r="BH18" s="11">
        <v>46903</v>
      </c>
      <c r="BI18" s="2">
        <f t="shared" si="3"/>
        <v>45444</v>
      </c>
      <c r="BJ18" s="2">
        <f t="shared" si="4"/>
        <v>46904</v>
      </c>
      <c r="BK18" s="53"/>
      <c r="BL18" s="336" t="s">
        <v>592</v>
      </c>
      <c r="BM18" s="46" t="s">
        <v>19</v>
      </c>
      <c r="BN18" s="53"/>
      <c r="BO18" s="53"/>
      <c r="BP18" s="53"/>
      <c r="BQ18" s="43">
        <f t="shared" si="18"/>
        <v>45244</v>
      </c>
      <c r="BR18" s="43">
        <f t="shared" ref="BR18" si="19">IF(DAY(BQ18)&lt;=15,DATE(YEAR(BQ18),MONTH(BQ18),1),EOMONTH(BQ18,0))</f>
        <v>45231</v>
      </c>
      <c r="BS18" s="43">
        <f t="shared" si="16"/>
        <v>45334</v>
      </c>
      <c r="BT18" s="43">
        <f t="shared" si="6"/>
        <v>45323</v>
      </c>
      <c r="BU18" s="43">
        <v>45334</v>
      </c>
      <c r="BV18" s="43">
        <f t="shared" si="7"/>
        <v>45323</v>
      </c>
      <c r="BW18" s="43">
        <f t="shared" si="8"/>
        <v>45444</v>
      </c>
      <c r="BX18" s="22">
        <f t="shared" si="9"/>
        <v>45444</v>
      </c>
    </row>
    <row r="19" spans="1:76" ht="32.5" customHeight="1">
      <c r="A19" s="137" t="s">
        <v>593</v>
      </c>
      <c r="B19" s="137" t="s">
        <v>574</v>
      </c>
      <c r="C19" s="137" t="s">
        <v>594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 t="shared" si="2"/>
        <v>46903</v>
      </c>
      <c r="BB19" s="319" t="s">
        <v>595</v>
      </c>
      <c r="BC19" s="324" t="s">
        <v>595</v>
      </c>
      <c r="BD19" s="14" t="s">
        <v>564</v>
      </c>
      <c r="BE19" s="24" t="s">
        <v>565</v>
      </c>
      <c r="BF19" s="14"/>
      <c r="BG19" s="11">
        <v>45444</v>
      </c>
      <c r="BH19" s="11">
        <v>46903</v>
      </c>
      <c r="BI19" s="2">
        <f t="shared" ref="BI19:BI20" si="20">IF(DAY(BG19)&lt;=15,DATE(YEAR(BG19),MONTH(BG19),1),EOMONTH(BG19,0))</f>
        <v>45444</v>
      </c>
      <c r="BJ19" s="2">
        <f t="shared" ref="BJ19:BJ20" si="21">IF(DAY(BH19)&lt;=15,DATE(YEAR(BH19),MONTH(BH19),1),EOMONTH(BH19,0))</f>
        <v>46904</v>
      </c>
      <c r="BK19" s="53"/>
      <c r="BL19" s="336" t="s">
        <v>594</v>
      </c>
      <c r="BM19" s="46" t="s">
        <v>19</v>
      </c>
      <c r="BN19" s="53"/>
      <c r="BO19" s="53"/>
      <c r="BP19" s="53"/>
      <c r="BQ19" s="43">
        <f t="shared" si="18"/>
        <v>45267</v>
      </c>
      <c r="BR19" s="43">
        <f t="shared" ref="BR19" si="22">IF(DAY(BQ19)&lt;=15,DATE(YEAR(BQ19),MONTH(BQ19),1),EOMONTH(BQ19,0))</f>
        <v>45261</v>
      </c>
      <c r="BS19" s="43">
        <f t="shared" ref="BS19" si="23">BU19</f>
        <v>45357</v>
      </c>
      <c r="BT19" s="43">
        <f t="shared" ref="BT19" si="24">IF(DAY(BS19)&lt;=15,DATE(YEAR(BS19),MONTH(BS19),1),EOMONTH(BS19,0))</f>
        <v>45352</v>
      </c>
      <c r="BU19" s="43">
        <v>45357</v>
      </c>
      <c r="BV19" s="43">
        <f t="shared" ref="BV19" si="25">IF(DAY(BU19)&lt;=15,DATE(YEAR(BU19),MONTH(BU19),1),EOMONTH(BU19,0))</f>
        <v>45352</v>
      </c>
      <c r="BW19" s="43">
        <f t="shared" ref="BW19" si="26">BG19</f>
        <v>45444</v>
      </c>
      <c r="BX19" s="22">
        <f t="shared" ref="BX19" si="27">IF(DAY(BW19)&lt;=15,DATE(YEAR(BW19),MONTH(BW19),1),EOMONTH(BW19,0))</f>
        <v>45444</v>
      </c>
    </row>
    <row r="20" spans="1:76" ht="32.5" customHeight="1">
      <c r="A20" s="137" t="s">
        <v>596</v>
      </c>
      <c r="B20" s="137" t="s">
        <v>574</v>
      </c>
      <c r="C20" s="137" t="s">
        <v>597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2"/>
        <v>46563</v>
      </c>
      <c r="BB20" s="319" t="s">
        <v>598</v>
      </c>
      <c r="BC20" s="324" t="s">
        <v>596</v>
      </c>
      <c r="BD20" s="14" t="s">
        <v>564</v>
      </c>
      <c r="BE20" s="24" t="s">
        <v>565</v>
      </c>
      <c r="BF20" s="14"/>
      <c r="BG20" s="11">
        <v>45103</v>
      </c>
      <c r="BH20" s="11">
        <v>46563</v>
      </c>
      <c r="BI20" s="2">
        <f t="shared" si="20"/>
        <v>45107</v>
      </c>
      <c r="BJ20" s="2">
        <f t="shared" si="21"/>
        <v>46568</v>
      </c>
      <c r="BK20" s="53"/>
      <c r="BL20" s="336" t="s">
        <v>599</v>
      </c>
      <c r="BM20" s="46"/>
      <c r="BN20" s="53"/>
      <c r="BO20" s="53"/>
      <c r="BP20" s="53"/>
      <c r="BQ20" s="43">
        <f t="shared" si="18"/>
        <v>45268</v>
      </c>
      <c r="BR20" s="43">
        <f t="shared" ref="BR20" si="28">IF(DAY(BQ20)&lt;=15,DATE(YEAR(BQ20),MONTH(BQ20),1),EOMONTH(BQ20,0))</f>
        <v>45261</v>
      </c>
      <c r="BS20" s="43">
        <f t="shared" ref="BS20" si="29">BU20</f>
        <v>45358</v>
      </c>
      <c r="BT20" s="43">
        <f t="shared" ref="BT20" si="30">IF(DAY(BS20)&lt;=15,DATE(YEAR(BS20),MONTH(BS20),1),EOMONTH(BS20,0))</f>
        <v>45352</v>
      </c>
      <c r="BU20" s="43">
        <v>45358</v>
      </c>
      <c r="BV20" s="43">
        <f t="shared" ref="BV20" si="31">IF(DAY(BU20)&lt;=15,DATE(YEAR(BU20),MONTH(BU20),1),EOMONTH(BU20,0))</f>
        <v>45352</v>
      </c>
      <c r="BW20" s="43">
        <f t="shared" ref="BW20" si="32">BG20</f>
        <v>45103</v>
      </c>
      <c r="BX20" s="22">
        <f t="shared" ref="BX20" si="33">IF(DAY(BW20)&lt;=15,DATE(YEAR(BW20),MONTH(BW20),1),EOMONTH(BW20,0))</f>
        <v>45107</v>
      </c>
    </row>
    <row r="21" spans="1:76" ht="32.5" customHeight="1">
      <c r="A21" s="137" t="s">
        <v>75</v>
      </c>
      <c r="B21" s="137" t="s">
        <v>574</v>
      </c>
      <c r="C21" s="137" t="s">
        <v>600</v>
      </c>
      <c r="D21" s="139" t="str">
        <f ca="1">IF(BH21&lt;TODAY(),"Terminé",(IF(BG21&gt;=TODAY(),"À venir","En cours")))</f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>BH21</f>
        <v>47207</v>
      </c>
      <c r="BB21" s="319" t="s">
        <v>560</v>
      </c>
      <c r="BC21" s="324" t="s">
        <v>601</v>
      </c>
      <c r="BD21" s="14" t="s">
        <v>564</v>
      </c>
      <c r="BE21" s="24" t="s">
        <v>565</v>
      </c>
      <c r="BF21" s="14" t="s">
        <v>60</v>
      </c>
      <c r="BG21" s="11">
        <v>45748</v>
      </c>
      <c r="BH21" s="11">
        <v>47207</v>
      </c>
      <c r="BI21" s="2">
        <f t="shared" ref="BI21:BJ23" si="34">IF(DAY(BG21)&lt;=15,DATE(YEAR(BG21),MONTH(BG21),1),EOMONTH(BG21,0))</f>
        <v>45748</v>
      </c>
      <c r="BJ21" s="2">
        <f t="shared" si="34"/>
        <v>47208</v>
      </c>
      <c r="BK21" s="53"/>
      <c r="BL21" s="336" t="s">
        <v>602</v>
      </c>
      <c r="BM21" s="46"/>
      <c r="BN21" s="53"/>
      <c r="BO21" s="53"/>
      <c r="BP21" s="53"/>
      <c r="BQ21" s="43"/>
      <c r="BR21" s="43"/>
      <c r="BS21" s="43"/>
      <c r="BT21" s="43"/>
      <c r="BU21" s="43"/>
      <c r="BV21" s="43"/>
      <c r="BW21" s="43">
        <f>BG21</f>
        <v>45748</v>
      </c>
      <c r="BX21" s="22">
        <f>IF(DAY(BW21)&lt;=15,DATE(YEAR(BW21),MONTH(BW21),1),EOMONTH(BW21,0))</f>
        <v>45748</v>
      </c>
    </row>
    <row r="22" spans="1:76" ht="32.5" customHeight="1">
      <c r="A22" s="137" t="s">
        <v>603</v>
      </c>
      <c r="B22" s="137" t="s">
        <v>604</v>
      </c>
      <c r="C22" s="137" t="s">
        <v>605</v>
      </c>
      <c r="D22" s="139" t="str">
        <f ca="1">IF(BH22&lt;TODAY(),"Terminé",(IF(BG22&gt;=TODAY(),"À venir","En cours")))</f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>BH22</f>
        <v>45930</v>
      </c>
      <c r="BB22" s="8" t="s">
        <v>606</v>
      </c>
      <c r="BC22" s="60" t="s">
        <v>603</v>
      </c>
      <c r="BD22" s="14" t="s">
        <v>564</v>
      </c>
      <c r="BE22" s="24" t="s">
        <v>565</v>
      </c>
      <c r="BF22" s="14" t="s">
        <v>60</v>
      </c>
      <c r="BG22" s="11">
        <v>45550</v>
      </c>
      <c r="BH22" s="11">
        <v>45930</v>
      </c>
      <c r="BI22" s="2">
        <f t="shared" si="34"/>
        <v>45536</v>
      </c>
      <c r="BJ22" s="2">
        <f t="shared" si="34"/>
        <v>45930</v>
      </c>
      <c r="BK22" s="53"/>
      <c r="BL22" s="332" t="s">
        <v>605</v>
      </c>
      <c r="BM22" s="46"/>
      <c r="BN22" s="53"/>
      <c r="BO22" s="53"/>
      <c r="BP22" s="53"/>
      <c r="BQ22" s="43"/>
      <c r="BR22" s="43"/>
      <c r="BS22" s="43"/>
      <c r="BT22" s="43"/>
      <c r="BU22" s="43"/>
      <c r="BV22" s="43"/>
      <c r="BW22" s="43">
        <f>BG22</f>
        <v>45550</v>
      </c>
      <c r="BX22" s="22">
        <f>IF(DAY(BW22)&lt;=15,DATE(YEAR(BW22),MONTH(BW22),1),EOMONTH(BW22,0))</f>
        <v>45536</v>
      </c>
    </row>
    <row r="23" spans="1:76" ht="32.5" customHeight="1">
      <c r="A23" s="137" t="s">
        <v>607</v>
      </c>
      <c r="B23" s="137" t="s">
        <v>608</v>
      </c>
      <c r="C23" s="137" t="s">
        <v>609</v>
      </c>
      <c r="D23" s="139" t="str">
        <f ca="1">IF(BH23&lt;TODAY(),"Terminé",(IF(BG23&gt;=TODAY(),"À venir","En cours")))</f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>BH23</f>
        <v>45726</v>
      </c>
      <c r="BB23" s="8" t="s">
        <v>607</v>
      </c>
      <c r="BC23" s="60" t="s">
        <v>607</v>
      </c>
      <c r="BD23" s="14" t="s">
        <v>564</v>
      </c>
      <c r="BE23" s="24" t="s">
        <v>565</v>
      </c>
      <c r="BF23" s="14" t="s">
        <v>60</v>
      </c>
      <c r="BG23" s="11">
        <v>44467</v>
      </c>
      <c r="BH23" s="11">
        <v>45726</v>
      </c>
      <c r="BI23" s="2">
        <f t="shared" si="34"/>
        <v>44469</v>
      </c>
      <c r="BJ23" s="2">
        <f t="shared" si="34"/>
        <v>45717</v>
      </c>
      <c r="BK23" s="53" t="s">
        <v>2</v>
      </c>
      <c r="BL23" s="335" t="s">
        <v>610</v>
      </c>
      <c r="BM23" s="46"/>
      <c r="BN23" s="53" t="s">
        <v>13</v>
      </c>
      <c r="BO23" s="53"/>
      <c r="BP23" s="53" t="s">
        <v>10</v>
      </c>
      <c r="BQ23" s="43">
        <f t="shared" si="18"/>
        <v>44227</v>
      </c>
      <c r="BR23" s="43">
        <f>IF(DAY(BQ23)&lt;=15,DATE(YEAR(BQ23),MONTH(BQ23),1),EOMONTH(BQ23,0))</f>
        <v>44227</v>
      </c>
      <c r="BS23" s="43">
        <f>BU23</f>
        <v>44317</v>
      </c>
      <c r="BT23" s="43">
        <f>IF(DAY(BS23)&lt;=15,DATE(YEAR(BS23),MONTH(BS23),1),EOMONTH(BS23,0))</f>
        <v>44317</v>
      </c>
      <c r="BU23" s="43">
        <f>BW23-150</f>
        <v>44317</v>
      </c>
      <c r="BV23" s="43">
        <f>IF(DAY(BU23)&lt;=15,DATE(YEAR(BU23),MONTH(BU23),1),EOMONTH(BU23,0))</f>
        <v>44317</v>
      </c>
      <c r="BW23" s="43">
        <f>BG23</f>
        <v>44467</v>
      </c>
      <c r="BX23" s="22">
        <f>IF(DAY(BW23)&lt;=15,DATE(YEAR(BW23),MONTH(BW23),1),EOMONTH(BW23,0))</f>
        <v>44469</v>
      </c>
    </row>
    <row r="24" spans="1:76" ht="32.5" customHeight="1">
      <c r="A24" s="137" t="s">
        <v>611</v>
      </c>
      <c r="B24" s="137" t="s">
        <v>608</v>
      </c>
      <c r="C24" s="137" t="s">
        <v>612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45726</v>
      </c>
      <c r="BB24" s="8" t="s">
        <v>611</v>
      </c>
      <c r="BC24" s="60" t="s">
        <v>611</v>
      </c>
      <c r="BD24" s="14" t="s">
        <v>564</v>
      </c>
      <c r="BE24" s="24" t="s">
        <v>565</v>
      </c>
      <c r="BF24" s="14" t="s">
        <v>60</v>
      </c>
      <c r="BG24" s="11">
        <v>44266</v>
      </c>
      <c r="BH24" s="11">
        <v>45726</v>
      </c>
      <c r="BI24" s="2">
        <f t="shared" si="3"/>
        <v>44256</v>
      </c>
      <c r="BJ24" s="2">
        <f t="shared" si="4"/>
        <v>45717</v>
      </c>
      <c r="BK24" s="53" t="s">
        <v>2</v>
      </c>
      <c r="BL24" s="337" t="s">
        <v>613</v>
      </c>
      <c r="BM24" s="46" t="s">
        <v>17</v>
      </c>
      <c r="BN24" s="53" t="s">
        <v>13</v>
      </c>
      <c r="BO24" s="53"/>
      <c r="BP24" s="53" t="s">
        <v>10</v>
      </c>
      <c r="BQ24" s="43">
        <f t="shared" si="18"/>
        <v>44026</v>
      </c>
      <c r="BR24" s="43">
        <f t="shared" si="5"/>
        <v>44013</v>
      </c>
      <c r="BS24" s="43">
        <f t="shared" si="16"/>
        <v>44116</v>
      </c>
      <c r="BT24" s="43">
        <f t="shared" si="6"/>
        <v>44105</v>
      </c>
      <c r="BU24" s="43">
        <f t="shared" si="17"/>
        <v>44116</v>
      </c>
      <c r="BV24" s="43">
        <f t="shared" si="7"/>
        <v>44105</v>
      </c>
      <c r="BW24" s="43">
        <f t="shared" si="8"/>
        <v>44266</v>
      </c>
      <c r="BX24" s="22">
        <f t="shared" si="9"/>
        <v>44256</v>
      </c>
    </row>
    <row r="25" spans="1:76" ht="31.5" customHeight="1">
      <c r="A25" s="137" t="s">
        <v>75</v>
      </c>
      <c r="B25" s="137" t="s">
        <v>608</v>
      </c>
      <c r="C25" s="137" t="s">
        <v>612</v>
      </c>
      <c r="D25" s="139" t="str">
        <f t="shared" ca="1" si="1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 t="shared" si="2"/>
        <v>47187</v>
      </c>
      <c r="BB25" s="8" t="s">
        <v>611</v>
      </c>
      <c r="BC25" s="60" t="s">
        <v>70</v>
      </c>
      <c r="BD25" s="14" t="s">
        <v>564</v>
      </c>
      <c r="BE25" s="24" t="s">
        <v>565</v>
      </c>
      <c r="BF25" s="14" t="s">
        <v>60</v>
      </c>
      <c r="BG25" s="11">
        <v>45727</v>
      </c>
      <c r="BH25" s="11">
        <v>47187</v>
      </c>
      <c r="BI25" s="2">
        <f t="shared" si="3"/>
        <v>45717</v>
      </c>
      <c r="BJ25" s="2">
        <f t="shared" si="4"/>
        <v>47178</v>
      </c>
      <c r="BK25" s="53" t="s">
        <v>2</v>
      </c>
      <c r="BL25" s="338" t="s">
        <v>613</v>
      </c>
      <c r="BM25" s="46" t="s">
        <v>17</v>
      </c>
      <c r="BN25" s="53" t="s">
        <v>13</v>
      </c>
      <c r="BO25" s="53"/>
      <c r="BP25" s="53"/>
      <c r="BQ25" s="43">
        <f>BS25-120</f>
        <v>45457</v>
      </c>
      <c r="BR25" s="43">
        <f t="shared" si="5"/>
        <v>45444</v>
      </c>
      <c r="BS25" s="43">
        <f t="shared" si="16"/>
        <v>45577</v>
      </c>
      <c r="BT25" s="43">
        <f t="shared" si="6"/>
        <v>45566</v>
      </c>
      <c r="BU25" s="43">
        <f t="shared" si="17"/>
        <v>45577</v>
      </c>
      <c r="BV25" s="43">
        <f t="shared" si="7"/>
        <v>45566</v>
      </c>
      <c r="BW25" s="43">
        <f t="shared" si="8"/>
        <v>45727</v>
      </c>
      <c r="BX25" s="22">
        <f t="shared" si="9"/>
        <v>45717</v>
      </c>
    </row>
  </sheetData>
  <sheetProtection algorithmName="SHA-512" hashValue="K1YWUdowGwxp/MFVTnTGuMy2PLEzXKkyXwO7r5FxfCzJNDkQVJDkL+/bONHEMVMCusGZI1Z/sGpikeYX+PeYow==" saltValue="uExDgO6kuseaZ2v9f2ootA==" spinCount="100000" sheet="1" formatCells="0" autoFilter="0"/>
  <mergeCells count="4">
    <mergeCell ref="AC5:AN5"/>
    <mergeCell ref="E5:P5"/>
    <mergeCell ref="Q5:AB5"/>
    <mergeCell ref="A4:B4"/>
  </mergeCells>
  <conditionalFormatting sqref="C2">
    <cfRule type="expression" dxfId="121" priority="4">
      <formula>AND(BL$6&gt;=#REF!,BL$6&lt;=#REF!)</formula>
    </cfRule>
    <cfRule type="expression" dxfId="120" priority="5">
      <formula>AND(BL$6&gt;=#REF!,BL$6&lt;=#REF!)</formula>
    </cfRule>
    <cfRule type="expression" dxfId="119" priority="6">
      <formula>AND(BL$6&gt;=#REF!,BL$6&lt;=#REF!)</formula>
    </cfRule>
    <cfRule type="expression" dxfId="118" priority="7">
      <formula>AND(BL$6&gt;=#REF!,BL$6&lt;=#REF!)</formula>
    </cfRule>
  </conditionalFormatting>
  <conditionalFormatting sqref="D3">
    <cfRule type="expression" dxfId="117" priority="760">
      <formula>AND(BM$6&gt;=#REF!,BM$6&lt;=#REF!)</formula>
    </cfRule>
    <cfRule type="expression" dxfId="116" priority="761">
      <formula>AND(BM$6&gt;=#REF!,BM$6&lt;=#REF!)</formula>
    </cfRule>
    <cfRule type="expression" dxfId="115" priority="762">
      <formula>AND(BM$6&gt;=#REF!,BM$6&lt;=#REF!)</formula>
    </cfRule>
    <cfRule type="expression" dxfId="114" priority="763">
      <formula>AND(BM$6&gt;=#REF!,BM$6&lt;=#REF!)</formula>
    </cfRule>
  </conditionalFormatting>
  <conditionalFormatting sqref="D6:D25">
    <cfRule type="containsText" dxfId="113" priority="8" operator="containsText" text="Term">
      <formula>NOT(ISERROR(SEARCH("Term",D6)))</formula>
    </cfRule>
    <cfRule type="containsText" dxfId="112" priority="9" operator="containsText" text="À venir">
      <formula>NOT(ISERROR(SEARCH("À venir",D6)))</formula>
    </cfRule>
  </conditionalFormatting>
  <conditionalFormatting sqref="D7:D25">
    <cfRule type="containsText" dxfId="111" priority="10" operator="containsText" text="En cours">
      <formula>NOT(ISERROR(SEARCH("En cours",D7)))</formula>
    </cfRule>
    <cfRule type="expression" dxfId="110" priority="11">
      <formula>AND(D$6&gt;=$BR7,D$6&lt;=$BT7)</formula>
    </cfRule>
    <cfRule type="expression" dxfId="109" priority="12">
      <formula>AND(D$6&gt;=$BI7,D$6&lt;=$BJ7)</formula>
    </cfRule>
    <cfRule type="expression" dxfId="108" priority="13">
      <formula>AND(D$6&gt;=$BV7,D$6&lt;=$BX7)</formula>
    </cfRule>
  </conditionalFormatting>
  <conditionalFormatting sqref="E7:AN25">
    <cfRule type="expression" dxfId="107" priority="1">
      <formula>AND(E$6&gt;=$BI7,E$6&lt;=$BJ7)</formula>
    </cfRule>
    <cfRule type="expression" dxfId="106" priority="2">
      <formula>AND(E$6&gt;=$BV7,E$6&lt;=$BX7)</formula>
    </cfRule>
    <cfRule type="expression" dxfId="105" priority="3">
      <formula>AND(E$6&gt;=$BR7,E$6&lt;=$BT7)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8A43AB-9ACC-41D9-B942-E4CF4A953E84}">
          <x14:formula1>
            <xm:f>Feuil1!$A$1:$A$3</xm:f>
          </x14:formula1>
          <xm:sqref>BK7:BK10 BK11:BK25</xm:sqref>
        </x14:dataValidation>
        <x14:dataValidation type="list" allowBlank="1" showInputMessage="1" showErrorMessage="1" xr:uid="{81BB3AFB-86D8-4E69-937F-ECED8B4F6DB5}">
          <x14:formula1>
            <xm:f>Feuil1!$A$7:$A$13</xm:f>
          </x14:formula1>
          <xm:sqref>BM7:BM10 BM11:BM25</xm:sqref>
        </x14:dataValidation>
        <x14:dataValidation type="list" allowBlank="1" showInputMessage="1" showErrorMessage="1" xr:uid="{B54BF525-010D-4894-A6F8-BF325D2D2567}">
          <x14:formula1>
            <xm:f>Feuil1!$B$7:$B$9</xm:f>
          </x14:formula1>
          <xm:sqref>BN7:BN10 BN11:BN25</xm:sqref>
        </x14:dataValidation>
        <x14:dataValidation type="list" allowBlank="1" showInputMessage="1" showErrorMessage="1" xr:uid="{B0849A1F-8A9C-4F8B-8991-B3058D981841}">
          <x14:formula1>
            <xm:f>Feuil1!$D$7:$D$8</xm:f>
          </x14:formula1>
          <xm:sqref>BO7:BP10 BO11:BP25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953E-00D4-4A13-8A66-FDF399B28B7F}">
  <sheetPr codeName="Feuil5">
    <pageSetUpPr fitToPage="1"/>
  </sheetPr>
  <dimension ref="A1:BX33"/>
  <sheetViews>
    <sheetView showGridLines="0" zoomScale="60" zoomScaleNormal="60" workbookViewId="0">
      <pane xSplit="4" ySplit="6" topLeftCell="E23" activePane="bottomRight" state="frozen"/>
      <selection pane="topRight" activeCell="E2" sqref="E2"/>
      <selection pane="bottomLeft" activeCell="A7" sqref="A7"/>
      <selection pane="bottomRight" activeCell="C26" sqref="C26"/>
    </sheetView>
  </sheetViews>
  <sheetFormatPr baseColWidth="10" defaultColWidth="15.54296875" defaultRowHeight="14.5"/>
  <cols>
    <col min="1" max="1" width="26.81640625" style="68" bestFit="1" customWidth="1"/>
    <col min="2" max="2" width="38.453125" style="7" bestFit="1" customWidth="1"/>
    <col min="3" max="3" width="57" style="7" customWidth="1"/>
    <col min="4" max="4" width="11.1796875" style="23" bestFit="1" customWidth="1"/>
    <col min="5" max="18" width="3.54296875" style="37" customWidth="1"/>
    <col min="19" max="19" width="4" style="37" customWidth="1"/>
    <col min="20" max="40" width="3.54296875" style="37" customWidth="1"/>
    <col min="41" max="41" width="15.26953125" style="6" customWidth="1"/>
    <col min="42" max="53" width="15.54296875" style="23" customWidth="1"/>
    <col min="54" max="54" width="18" style="23" hidden="1" customWidth="1"/>
    <col min="55" max="63" width="15.54296875" style="23" hidden="1" customWidth="1"/>
    <col min="64" max="64" width="61.1796875" style="339" hidden="1" customWidth="1"/>
    <col min="65" max="65" width="34.81640625" style="23" hidden="1" customWidth="1"/>
    <col min="66" max="66" width="25.1796875" style="23" hidden="1" customWidth="1"/>
    <col min="67" max="67" width="28.26953125" style="23" hidden="1" customWidth="1"/>
    <col min="68" max="68" width="26.1796875" style="23" hidden="1" customWidth="1"/>
    <col min="69" max="76" width="15.54296875" style="23" hidden="1" customWidth="1"/>
    <col min="77" max="77" width="15.54296875" style="23" customWidth="1"/>
    <col min="78" max="16384" width="15.54296875" style="23"/>
  </cols>
  <sheetData>
    <row r="1" spans="1:76" hidden="1">
      <c r="E1" s="37">
        <f t="shared" ref="E1:AN1" si="0">VALUE(YEAR(E6)&amp;TEXT(MONTH(E6),"00"))</f>
        <v>202401</v>
      </c>
      <c r="F1" s="37">
        <f t="shared" si="0"/>
        <v>202402</v>
      </c>
      <c r="G1" s="37">
        <f t="shared" si="0"/>
        <v>202403</v>
      </c>
      <c r="H1" s="37">
        <f t="shared" si="0"/>
        <v>202404</v>
      </c>
      <c r="I1" s="37">
        <f t="shared" si="0"/>
        <v>202405</v>
      </c>
      <c r="J1" s="37">
        <f t="shared" si="0"/>
        <v>202406</v>
      </c>
      <c r="K1" s="37">
        <f t="shared" si="0"/>
        <v>202407</v>
      </c>
      <c r="L1" s="37">
        <f t="shared" si="0"/>
        <v>202408</v>
      </c>
      <c r="M1" s="37">
        <f t="shared" si="0"/>
        <v>202409</v>
      </c>
      <c r="N1" s="37">
        <f t="shared" si="0"/>
        <v>202410</v>
      </c>
      <c r="O1" s="37">
        <f t="shared" si="0"/>
        <v>202411</v>
      </c>
      <c r="P1" s="37">
        <f t="shared" si="0"/>
        <v>202412</v>
      </c>
      <c r="Q1" s="258">
        <f t="shared" si="0"/>
        <v>202501</v>
      </c>
      <c r="R1" s="258">
        <f t="shared" si="0"/>
        <v>202502</v>
      </c>
      <c r="S1" s="258">
        <f t="shared" si="0"/>
        <v>202503</v>
      </c>
      <c r="T1" s="258">
        <f t="shared" si="0"/>
        <v>202504</v>
      </c>
      <c r="U1" s="258">
        <f t="shared" si="0"/>
        <v>202505</v>
      </c>
      <c r="V1" s="258">
        <f t="shared" si="0"/>
        <v>202506</v>
      </c>
      <c r="W1" s="258">
        <f t="shared" si="0"/>
        <v>202507</v>
      </c>
      <c r="X1" s="258">
        <f t="shared" si="0"/>
        <v>202508</v>
      </c>
      <c r="Y1" s="258">
        <f t="shared" si="0"/>
        <v>202509</v>
      </c>
      <c r="Z1" s="258">
        <f t="shared" si="0"/>
        <v>202510</v>
      </c>
      <c r="AA1" s="258">
        <f t="shared" si="0"/>
        <v>202511</v>
      </c>
      <c r="AB1" s="258">
        <f t="shared" si="0"/>
        <v>202512</v>
      </c>
      <c r="AC1" s="258">
        <f t="shared" si="0"/>
        <v>202601</v>
      </c>
      <c r="AD1" s="258">
        <f t="shared" si="0"/>
        <v>202602</v>
      </c>
      <c r="AE1" s="258">
        <f t="shared" si="0"/>
        <v>202603</v>
      </c>
      <c r="AF1" s="258">
        <f t="shared" si="0"/>
        <v>202604</v>
      </c>
      <c r="AG1" s="258">
        <f t="shared" si="0"/>
        <v>202605</v>
      </c>
      <c r="AH1" s="258">
        <f t="shared" si="0"/>
        <v>202606</v>
      </c>
      <c r="AI1" s="258">
        <f t="shared" si="0"/>
        <v>202607</v>
      </c>
      <c r="AJ1" s="258">
        <f t="shared" si="0"/>
        <v>202608</v>
      </c>
      <c r="AK1" s="258">
        <f t="shared" si="0"/>
        <v>202609</v>
      </c>
      <c r="AL1" s="258">
        <f t="shared" si="0"/>
        <v>202610</v>
      </c>
      <c r="AM1" s="258">
        <f t="shared" si="0"/>
        <v>202611</v>
      </c>
      <c r="AN1" s="258">
        <f t="shared" si="0"/>
        <v>202612</v>
      </c>
    </row>
    <row r="2" spans="1:76" ht="22" customHeight="1">
      <c r="A2" s="69"/>
      <c r="B2" s="54"/>
      <c r="C2" s="234" t="s">
        <v>268</v>
      </c>
    </row>
    <row r="3" spans="1:76" ht="22" customHeight="1">
      <c r="A3" s="69"/>
      <c r="B3" s="55"/>
      <c r="C3" s="236" t="s">
        <v>269</v>
      </c>
    </row>
    <row r="4" spans="1:76" ht="22" customHeight="1">
      <c r="A4" s="391" t="s">
        <v>614</v>
      </c>
      <c r="B4" s="391"/>
      <c r="C4" s="237" t="s">
        <v>24</v>
      </c>
    </row>
    <row r="5" spans="1:76" ht="34.5" customHeight="1">
      <c r="A5" s="315"/>
      <c r="B5" s="316"/>
      <c r="C5" s="149"/>
      <c r="D5" s="15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</row>
    <row r="6" spans="1:76" s="99" customFormat="1" ht="45" customHeigh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84" t="s">
        <v>31</v>
      </c>
      <c r="BC6" s="85" t="s">
        <v>32</v>
      </c>
      <c r="BD6" s="94" t="s">
        <v>33</v>
      </c>
      <c r="BE6" s="88" t="s">
        <v>34</v>
      </c>
      <c r="BF6" s="86" t="s">
        <v>35</v>
      </c>
      <c r="BG6" s="89" t="s">
        <v>36</v>
      </c>
      <c r="BH6" s="89" t="s">
        <v>30</v>
      </c>
      <c r="BI6" s="90" t="s">
        <v>37</v>
      </c>
      <c r="BJ6" s="91" t="s">
        <v>38</v>
      </c>
      <c r="BK6" s="93" t="s">
        <v>39</v>
      </c>
      <c r="BL6" s="94" t="s">
        <v>40</v>
      </c>
      <c r="BM6" s="331" t="s">
        <v>6</v>
      </c>
      <c r="BN6" s="94" t="s">
        <v>7</v>
      </c>
      <c r="BO6" s="94" t="s">
        <v>8</v>
      </c>
      <c r="BP6" s="94" t="s">
        <v>41</v>
      </c>
      <c r="BQ6" s="123" t="s">
        <v>42</v>
      </c>
      <c r="BR6" s="124" t="s">
        <v>43</v>
      </c>
      <c r="BS6" s="125" t="s">
        <v>44</v>
      </c>
      <c r="BT6" s="124" t="s">
        <v>43</v>
      </c>
      <c r="BU6" s="126" t="s">
        <v>45</v>
      </c>
      <c r="BV6" s="124" t="s">
        <v>43</v>
      </c>
      <c r="BW6" s="126" t="s">
        <v>46</v>
      </c>
      <c r="BX6" s="124" t="s">
        <v>43</v>
      </c>
    </row>
    <row r="7" spans="1:76" ht="28" customHeight="1">
      <c r="A7" s="137" t="s">
        <v>615</v>
      </c>
      <c r="B7" s="137" t="s">
        <v>616</v>
      </c>
      <c r="C7" s="138" t="s">
        <v>617</v>
      </c>
      <c r="D7" s="139" t="str">
        <f t="shared" ref="D7:D33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33" si="2">BH7</f>
        <v>46904</v>
      </c>
      <c r="BB7" s="8" t="s">
        <v>618</v>
      </c>
      <c r="BC7" s="70" t="s">
        <v>615</v>
      </c>
      <c r="BD7" s="53" t="s">
        <v>565</v>
      </c>
      <c r="BE7" s="14" t="s">
        <v>565</v>
      </c>
      <c r="BF7" s="57" t="s">
        <v>60</v>
      </c>
      <c r="BG7" s="40">
        <v>45444</v>
      </c>
      <c r="BH7" s="40">
        <v>46904</v>
      </c>
      <c r="BI7" s="40">
        <f t="shared" ref="BI7:BI33" si="3">IF(DAY(BG7)&lt;=15,DATE(YEAR(BG7),MONTH(BG7),1),EOMONTH(BG7,0))</f>
        <v>45444</v>
      </c>
      <c r="BJ7" s="40">
        <f t="shared" ref="BJ7:BJ33" si="4">IF(DAY(BH7)&lt;=15,DATE(YEAR(BH7),MONTH(BH7),1),EOMONTH(BH7,0))</f>
        <v>46904</v>
      </c>
      <c r="BK7" s="53" t="s">
        <v>2</v>
      </c>
      <c r="BL7" s="52" t="s">
        <v>619</v>
      </c>
      <c r="BM7" s="46"/>
      <c r="BN7" s="46" t="s">
        <v>13</v>
      </c>
      <c r="BO7" s="53"/>
      <c r="BP7" s="53" t="s">
        <v>10</v>
      </c>
      <c r="BQ7" s="38">
        <f>BS7-60</f>
        <v>45174</v>
      </c>
      <c r="BR7" s="38">
        <f t="shared" ref="BR7:BR32" si="5">IF(DAY(BQ7)&lt;=15,DATE(YEAR(BQ7),MONTH(BQ7),1),EOMONTH(BQ7,0))</f>
        <v>45170</v>
      </c>
      <c r="BS7" s="38">
        <f t="shared" ref="BS7:BS32" si="6">BU7</f>
        <v>45234</v>
      </c>
      <c r="BT7" s="38">
        <f t="shared" ref="BT7:BT32" si="7">IF(DAY(BS7)&lt;=15,DATE(YEAR(BS7),MONTH(BS7),1),EOMONTH(BS7,0))</f>
        <v>45231</v>
      </c>
      <c r="BU7" s="38">
        <f t="shared" ref="BU7:BU19" si="8">BW7-210</f>
        <v>45234</v>
      </c>
      <c r="BV7" s="38">
        <f t="shared" ref="BV7:BV32" si="9">IF(DAY(BU7)&lt;=15,DATE(YEAR(BU7),MONTH(BU7),1),EOMONTH(BU7,0))</f>
        <v>45231</v>
      </c>
      <c r="BW7" s="38">
        <f t="shared" ref="BW7:BW32" si="10">BG7</f>
        <v>45444</v>
      </c>
      <c r="BX7" s="38">
        <f t="shared" ref="BX7:BX32" si="11">IF(DAY(BW7)&lt;=15,DATE(YEAR(BW7),MONTH(BW7),1),EOMONTH(BW7,0))</f>
        <v>45444</v>
      </c>
    </row>
    <row r="8" spans="1:76" ht="28" customHeight="1">
      <c r="A8" s="137" t="s">
        <v>620</v>
      </c>
      <c r="B8" s="137" t="s">
        <v>616</v>
      </c>
      <c r="C8" s="138" t="s">
        <v>621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46011</v>
      </c>
      <c r="BB8" s="8" t="s">
        <v>620</v>
      </c>
      <c r="BC8" s="70" t="s">
        <v>620</v>
      </c>
      <c r="BD8" s="53" t="s">
        <v>565</v>
      </c>
      <c r="BE8" s="14" t="s">
        <v>565</v>
      </c>
      <c r="BF8" s="14" t="s">
        <v>60</v>
      </c>
      <c r="BG8" s="40">
        <v>44551</v>
      </c>
      <c r="BH8" s="40">
        <v>46011</v>
      </c>
      <c r="BI8" s="40">
        <f t="shared" si="3"/>
        <v>44561</v>
      </c>
      <c r="BJ8" s="40">
        <f t="shared" si="4"/>
        <v>46022</v>
      </c>
      <c r="BK8" s="53" t="s">
        <v>2</v>
      </c>
      <c r="BL8" s="52" t="s">
        <v>622</v>
      </c>
      <c r="BM8" s="46"/>
      <c r="BN8" s="46" t="s">
        <v>13</v>
      </c>
      <c r="BO8" s="53"/>
      <c r="BP8" s="53"/>
      <c r="BQ8" s="38">
        <f>BS8-60</f>
        <v>44281</v>
      </c>
      <c r="BR8" s="38">
        <f t="shared" si="5"/>
        <v>44286</v>
      </c>
      <c r="BS8" s="38">
        <f t="shared" si="6"/>
        <v>44341</v>
      </c>
      <c r="BT8" s="38">
        <f t="shared" si="7"/>
        <v>44347</v>
      </c>
      <c r="BU8" s="38">
        <f t="shared" si="8"/>
        <v>44341</v>
      </c>
      <c r="BV8" s="38">
        <f t="shared" si="9"/>
        <v>44347</v>
      </c>
      <c r="BW8" s="38">
        <f t="shared" si="10"/>
        <v>44551</v>
      </c>
      <c r="BX8" s="38">
        <f t="shared" si="11"/>
        <v>44561</v>
      </c>
    </row>
    <row r="9" spans="1:76" ht="28" customHeight="1">
      <c r="A9" s="137" t="s">
        <v>75</v>
      </c>
      <c r="B9" s="137" t="s">
        <v>616</v>
      </c>
      <c r="C9" s="138" t="s">
        <v>621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47108</v>
      </c>
      <c r="BB9" s="8" t="s">
        <v>620</v>
      </c>
      <c r="BC9" s="70" t="s">
        <v>70</v>
      </c>
      <c r="BD9" s="53" t="s">
        <v>565</v>
      </c>
      <c r="BE9" s="14" t="s">
        <v>565</v>
      </c>
      <c r="BF9" s="14" t="s">
        <v>60</v>
      </c>
      <c r="BG9" s="40">
        <v>45647</v>
      </c>
      <c r="BH9" s="40">
        <v>47108</v>
      </c>
      <c r="BI9" s="40">
        <f t="shared" si="3"/>
        <v>45657</v>
      </c>
      <c r="BJ9" s="40">
        <f t="shared" si="4"/>
        <v>47118</v>
      </c>
      <c r="BK9" s="53" t="s">
        <v>2</v>
      </c>
      <c r="BL9" s="52" t="s">
        <v>622</v>
      </c>
      <c r="BM9" s="46"/>
      <c r="BN9" s="46" t="s">
        <v>13</v>
      </c>
      <c r="BO9" s="53"/>
      <c r="BP9" s="53"/>
      <c r="BQ9" s="38">
        <f>BS9-180</f>
        <v>45257</v>
      </c>
      <c r="BR9" s="38">
        <f t="shared" si="5"/>
        <v>45260</v>
      </c>
      <c r="BS9" s="38">
        <f t="shared" si="6"/>
        <v>45437</v>
      </c>
      <c r="BT9" s="38">
        <f t="shared" si="7"/>
        <v>45443</v>
      </c>
      <c r="BU9" s="38">
        <f t="shared" si="8"/>
        <v>45437</v>
      </c>
      <c r="BV9" s="38">
        <f t="shared" si="9"/>
        <v>45443</v>
      </c>
      <c r="BW9" s="38">
        <f t="shared" si="10"/>
        <v>45647</v>
      </c>
      <c r="BX9" s="38">
        <f t="shared" si="11"/>
        <v>45657</v>
      </c>
    </row>
    <row r="10" spans="1:76" ht="28" customHeight="1">
      <c r="A10" s="137" t="s">
        <v>623</v>
      </c>
      <c r="B10" s="137" t="s">
        <v>624</v>
      </c>
      <c r="C10" s="138" t="s">
        <v>625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46752</v>
      </c>
      <c r="BB10" s="8" t="s">
        <v>626</v>
      </c>
      <c r="BC10" s="70" t="s">
        <v>623</v>
      </c>
      <c r="BD10" s="53" t="s">
        <v>565</v>
      </c>
      <c r="BE10" s="14" t="s">
        <v>565</v>
      </c>
      <c r="BF10" s="14" t="s">
        <v>60</v>
      </c>
      <c r="BG10" s="40">
        <v>45292</v>
      </c>
      <c r="BH10" s="40">
        <v>46752</v>
      </c>
      <c r="BI10" s="40">
        <f t="shared" si="3"/>
        <v>45292</v>
      </c>
      <c r="BJ10" s="40">
        <f t="shared" si="4"/>
        <v>46752</v>
      </c>
      <c r="BK10" s="53" t="s">
        <v>0</v>
      </c>
      <c r="BL10" s="52" t="s">
        <v>627</v>
      </c>
      <c r="BM10" s="46" t="s">
        <v>17</v>
      </c>
      <c r="BN10" s="46" t="s">
        <v>10</v>
      </c>
      <c r="BO10" s="53"/>
      <c r="BP10" s="53"/>
      <c r="BQ10" s="38">
        <f t="shared" ref="BQ10:BQ16" si="12">BS10-60</f>
        <v>45022</v>
      </c>
      <c r="BR10" s="38">
        <f t="shared" si="5"/>
        <v>45017</v>
      </c>
      <c r="BS10" s="38">
        <f t="shared" si="6"/>
        <v>45082</v>
      </c>
      <c r="BT10" s="38">
        <f t="shared" si="7"/>
        <v>45078</v>
      </c>
      <c r="BU10" s="38">
        <f t="shared" si="8"/>
        <v>45082</v>
      </c>
      <c r="BV10" s="38">
        <f t="shared" si="9"/>
        <v>45078</v>
      </c>
      <c r="BW10" s="38">
        <f t="shared" si="10"/>
        <v>45292</v>
      </c>
      <c r="BX10" s="38">
        <f t="shared" si="11"/>
        <v>45292</v>
      </c>
    </row>
    <row r="11" spans="1:76" ht="28" customHeight="1">
      <c r="A11" s="137" t="s">
        <v>628</v>
      </c>
      <c r="B11" s="137" t="s">
        <v>629</v>
      </c>
      <c r="C11" s="138" t="s">
        <v>630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46843</v>
      </c>
      <c r="BB11" s="8" t="s">
        <v>631</v>
      </c>
      <c r="BC11" s="70" t="s">
        <v>628</v>
      </c>
      <c r="BD11" s="53" t="s">
        <v>632</v>
      </c>
      <c r="BE11" s="14" t="s">
        <v>632</v>
      </c>
      <c r="BF11" s="14" t="s">
        <v>60</v>
      </c>
      <c r="BG11" s="40">
        <v>45383</v>
      </c>
      <c r="BH11" s="40">
        <v>46843</v>
      </c>
      <c r="BI11" s="40">
        <f t="shared" si="3"/>
        <v>45383</v>
      </c>
      <c r="BJ11" s="40">
        <f t="shared" si="4"/>
        <v>46843</v>
      </c>
      <c r="BK11" s="53" t="s">
        <v>633</v>
      </c>
      <c r="BL11" s="52" t="s">
        <v>634</v>
      </c>
      <c r="BM11" s="46"/>
      <c r="BN11" s="46" t="s">
        <v>10</v>
      </c>
      <c r="BO11" s="53"/>
      <c r="BP11" s="53" t="s">
        <v>10</v>
      </c>
      <c r="BQ11" s="38">
        <f t="shared" si="12"/>
        <v>45113</v>
      </c>
      <c r="BR11" s="38">
        <f t="shared" si="5"/>
        <v>45108</v>
      </c>
      <c r="BS11" s="38">
        <f t="shared" si="6"/>
        <v>45173</v>
      </c>
      <c r="BT11" s="38">
        <f t="shared" si="7"/>
        <v>45170</v>
      </c>
      <c r="BU11" s="38">
        <f t="shared" si="8"/>
        <v>45173</v>
      </c>
      <c r="BV11" s="38">
        <f t="shared" si="9"/>
        <v>45170</v>
      </c>
      <c r="BW11" s="38">
        <f t="shared" si="10"/>
        <v>45383</v>
      </c>
      <c r="BX11" s="38">
        <f t="shared" si="11"/>
        <v>45383</v>
      </c>
    </row>
    <row r="12" spans="1:76" ht="28" customHeight="1">
      <c r="A12" s="137" t="s">
        <v>635</v>
      </c>
      <c r="B12" s="137" t="s">
        <v>629</v>
      </c>
      <c r="C12" s="138" t="s">
        <v>636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46843</v>
      </c>
      <c r="BB12" s="8" t="s">
        <v>631</v>
      </c>
      <c r="BC12" s="70" t="s">
        <v>635</v>
      </c>
      <c r="BD12" s="53" t="s">
        <v>632</v>
      </c>
      <c r="BE12" s="14" t="s">
        <v>632</v>
      </c>
      <c r="BF12" s="14" t="s">
        <v>60</v>
      </c>
      <c r="BG12" s="40">
        <v>45383</v>
      </c>
      <c r="BH12" s="40">
        <v>46843</v>
      </c>
      <c r="BI12" s="40">
        <f t="shared" si="3"/>
        <v>45383</v>
      </c>
      <c r="BJ12" s="40">
        <f t="shared" si="4"/>
        <v>46843</v>
      </c>
      <c r="BK12" s="53" t="s">
        <v>633</v>
      </c>
      <c r="BL12" s="52" t="s">
        <v>636</v>
      </c>
      <c r="BM12" s="46"/>
      <c r="BN12" s="46" t="s">
        <v>10</v>
      </c>
      <c r="BO12" s="53"/>
      <c r="BP12" s="53" t="s">
        <v>10</v>
      </c>
      <c r="BQ12" s="34">
        <f t="shared" si="12"/>
        <v>45113</v>
      </c>
      <c r="BR12" s="34">
        <f t="shared" si="5"/>
        <v>45108</v>
      </c>
      <c r="BS12" s="34">
        <f t="shared" si="6"/>
        <v>45173</v>
      </c>
      <c r="BT12" s="34">
        <f t="shared" si="7"/>
        <v>45170</v>
      </c>
      <c r="BU12" s="34">
        <f t="shared" si="8"/>
        <v>45173</v>
      </c>
      <c r="BV12" s="34">
        <f t="shared" si="9"/>
        <v>45170</v>
      </c>
      <c r="BW12" s="34">
        <f t="shared" si="10"/>
        <v>45383</v>
      </c>
      <c r="BX12" s="34">
        <f t="shared" si="11"/>
        <v>45383</v>
      </c>
    </row>
    <row r="13" spans="1:76" ht="28" customHeight="1">
      <c r="A13" s="137" t="s">
        <v>637</v>
      </c>
      <c r="B13" s="137" t="s">
        <v>629</v>
      </c>
      <c r="C13" s="138" t="s">
        <v>638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46570</v>
      </c>
      <c r="BB13" s="8" t="s">
        <v>637</v>
      </c>
      <c r="BC13" s="70" t="s">
        <v>637</v>
      </c>
      <c r="BD13" s="53" t="s">
        <v>632</v>
      </c>
      <c r="BE13" s="14" t="s">
        <v>565</v>
      </c>
      <c r="BF13" s="14" t="s">
        <v>195</v>
      </c>
      <c r="BG13" s="40">
        <v>45110</v>
      </c>
      <c r="BH13" s="40">
        <v>46570</v>
      </c>
      <c r="BI13" s="40">
        <f t="shared" si="3"/>
        <v>45108</v>
      </c>
      <c r="BJ13" s="40">
        <f t="shared" si="4"/>
        <v>46569</v>
      </c>
      <c r="BK13" s="53" t="s">
        <v>0</v>
      </c>
      <c r="BL13" s="52" t="s">
        <v>639</v>
      </c>
      <c r="BM13" s="46"/>
      <c r="BN13" s="46" t="s">
        <v>10</v>
      </c>
      <c r="BO13" s="53"/>
      <c r="BP13" s="53"/>
      <c r="BQ13" s="38">
        <f t="shared" si="12"/>
        <v>44840</v>
      </c>
      <c r="BR13" s="38">
        <f t="shared" si="5"/>
        <v>44835</v>
      </c>
      <c r="BS13" s="38">
        <f t="shared" si="6"/>
        <v>44900</v>
      </c>
      <c r="BT13" s="38">
        <f t="shared" si="7"/>
        <v>44896</v>
      </c>
      <c r="BU13" s="38">
        <f t="shared" si="8"/>
        <v>44900</v>
      </c>
      <c r="BV13" s="38">
        <f t="shared" si="9"/>
        <v>44896</v>
      </c>
      <c r="BW13" s="38">
        <f t="shared" si="10"/>
        <v>45110</v>
      </c>
      <c r="BX13" s="38">
        <f t="shared" si="11"/>
        <v>45108</v>
      </c>
    </row>
    <row r="14" spans="1:76" ht="28" customHeight="1">
      <c r="A14" s="137" t="s">
        <v>640</v>
      </c>
      <c r="B14" s="323" t="s">
        <v>629</v>
      </c>
      <c r="C14" s="323" t="s">
        <v>638</v>
      </c>
      <c r="D14" s="139" t="str">
        <f t="shared" ca="1" si="1"/>
        <v>À venir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46570</v>
      </c>
      <c r="BB14" s="375" t="s">
        <v>637</v>
      </c>
      <c r="BC14" s="376" t="s">
        <v>640</v>
      </c>
      <c r="BD14" s="377" t="s">
        <v>632</v>
      </c>
      <c r="BE14" s="378" t="s">
        <v>565</v>
      </c>
      <c r="BF14" s="378" t="s">
        <v>60</v>
      </c>
      <c r="BG14" s="379">
        <v>45627</v>
      </c>
      <c r="BH14" s="379">
        <v>46570</v>
      </c>
      <c r="BI14" s="379">
        <f t="shared" si="3"/>
        <v>45627</v>
      </c>
      <c r="BJ14" s="379">
        <f t="shared" si="4"/>
        <v>46569</v>
      </c>
      <c r="BK14" s="53" t="s">
        <v>0</v>
      </c>
      <c r="BL14" s="52" t="s">
        <v>641</v>
      </c>
      <c r="BM14" s="46"/>
      <c r="BN14" s="46"/>
      <c r="BO14" s="53"/>
      <c r="BP14" s="53"/>
      <c r="BQ14" s="38">
        <f t="shared" si="12"/>
        <v>45357</v>
      </c>
      <c r="BR14" s="38">
        <f t="shared" si="5"/>
        <v>45352</v>
      </c>
      <c r="BS14" s="38">
        <f t="shared" si="6"/>
        <v>45417</v>
      </c>
      <c r="BT14" s="38">
        <f t="shared" si="7"/>
        <v>45413</v>
      </c>
      <c r="BU14" s="38">
        <f t="shared" si="8"/>
        <v>45417</v>
      </c>
      <c r="BV14" s="38">
        <f t="shared" si="9"/>
        <v>45413</v>
      </c>
      <c r="BW14" s="38">
        <f t="shared" si="10"/>
        <v>45627</v>
      </c>
      <c r="BX14" s="38">
        <f t="shared" si="11"/>
        <v>45627</v>
      </c>
    </row>
    <row r="15" spans="1:76" ht="28" customHeight="1">
      <c r="A15" s="137" t="s">
        <v>642</v>
      </c>
      <c r="B15" s="137" t="s">
        <v>643</v>
      </c>
      <c r="C15" s="138" t="s">
        <v>644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46873</v>
      </c>
      <c r="BB15" s="8" t="s">
        <v>645</v>
      </c>
      <c r="BC15" s="70" t="s">
        <v>642</v>
      </c>
      <c r="BD15" s="53" t="s">
        <v>565</v>
      </c>
      <c r="BE15" s="14" t="s">
        <v>565</v>
      </c>
      <c r="BF15" s="57" t="s">
        <v>60</v>
      </c>
      <c r="BG15" s="40">
        <v>45413</v>
      </c>
      <c r="BH15" s="40">
        <v>46873</v>
      </c>
      <c r="BI15" s="40">
        <f t="shared" si="3"/>
        <v>45413</v>
      </c>
      <c r="BJ15" s="40">
        <f t="shared" si="4"/>
        <v>46873</v>
      </c>
      <c r="BK15" s="53" t="s">
        <v>0</v>
      </c>
      <c r="BL15" s="52" t="s">
        <v>646</v>
      </c>
      <c r="BM15" s="46"/>
      <c r="BN15" s="46" t="s">
        <v>15</v>
      </c>
      <c r="BO15" s="53"/>
      <c r="BP15" s="53" t="s">
        <v>10</v>
      </c>
      <c r="BQ15" s="38">
        <f t="shared" si="12"/>
        <v>45143</v>
      </c>
      <c r="BR15" s="38">
        <f t="shared" si="5"/>
        <v>45139</v>
      </c>
      <c r="BS15" s="38">
        <f t="shared" si="6"/>
        <v>45203</v>
      </c>
      <c r="BT15" s="38">
        <f t="shared" si="7"/>
        <v>45200</v>
      </c>
      <c r="BU15" s="38">
        <f t="shared" si="8"/>
        <v>45203</v>
      </c>
      <c r="BV15" s="38">
        <f t="shared" si="9"/>
        <v>45200</v>
      </c>
      <c r="BW15" s="38">
        <f t="shared" si="10"/>
        <v>45413</v>
      </c>
      <c r="BX15" s="38">
        <f t="shared" si="11"/>
        <v>45413</v>
      </c>
    </row>
    <row r="16" spans="1:76" ht="28" customHeight="1">
      <c r="A16" s="137" t="s">
        <v>647</v>
      </c>
      <c r="B16" s="137" t="s">
        <v>643</v>
      </c>
      <c r="C16" s="138" t="s">
        <v>648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45666</v>
      </c>
      <c r="BB16" s="8" t="s">
        <v>647</v>
      </c>
      <c r="BC16" s="70" t="s">
        <v>647</v>
      </c>
      <c r="BD16" s="53" t="s">
        <v>565</v>
      </c>
      <c r="BE16" s="14" t="s">
        <v>565</v>
      </c>
      <c r="BF16" s="14" t="s">
        <v>60</v>
      </c>
      <c r="BG16" s="40">
        <v>44355</v>
      </c>
      <c r="BH16" s="40">
        <v>45666</v>
      </c>
      <c r="BI16" s="40">
        <f t="shared" si="3"/>
        <v>44348</v>
      </c>
      <c r="BJ16" s="40">
        <f t="shared" si="4"/>
        <v>45658</v>
      </c>
      <c r="BK16" s="53" t="s">
        <v>0</v>
      </c>
      <c r="BL16" s="52" t="s">
        <v>649</v>
      </c>
      <c r="BM16" s="46"/>
      <c r="BN16" s="46" t="s">
        <v>10</v>
      </c>
      <c r="BO16" s="53"/>
      <c r="BP16" s="53"/>
      <c r="BQ16" s="38">
        <f t="shared" si="12"/>
        <v>44085</v>
      </c>
      <c r="BR16" s="38">
        <f t="shared" si="5"/>
        <v>44075</v>
      </c>
      <c r="BS16" s="38">
        <f t="shared" si="6"/>
        <v>44145</v>
      </c>
      <c r="BT16" s="38">
        <f t="shared" si="7"/>
        <v>44136</v>
      </c>
      <c r="BU16" s="38">
        <f t="shared" si="8"/>
        <v>44145</v>
      </c>
      <c r="BV16" s="38">
        <f t="shared" si="9"/>
        <v>44136</v>
      </c>
      <c r="BW16" s="38">
        <f t="shared" si="10"/>
        <v>44355</v>
      </c>
      <c r="BX16" s="38">
        <f t="shared" si="11"/>
        <v>44348</v>
      </c>
    </row>
    <row r="17" spans="1:76" ht="28" customHeight="1">
      <c r="A17" s="137" t="s">
        <v>75</v>
      </c>
      <c r="B17" s="137" t="s">
        <v>643</v>
      </c>
      <c r="C17" s="138" t="s">
        <v>648</v>
      </c>
      <c r="D17" s="139" t="str">
        <f t="shared" ca="1" si="1"/>
        <v>À venir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47176</v>
      </c>
      <c r="BB17" s="8" t="s">
        <v>647</v>
      </c>
      <c r="BC17" s="70" t="s">
        <v>650</v>
      </c>
      <c r="BD17" s="53" t="s">
        <v>565</v>
      </c>
      <c r="BE17" s="14" t="s">
        <v>565</v>
      </c>
      <c r="BF17" s="14" t="s">
        <v>60</v>
      </c>
      <c r="BG17" s="40">
        <v>45716</v>
      </c>
      <c r="BH17" s="40">
        <f>BG17+(4*365)</f>
        <v>47176</v>
      </c>
      <c r="BI17" s="40">
        <f t="shared" si="3"/>
        <v>45716</v>
      </c>
      <c r="BJ17" s="40">
        <f t="shared" si="4"/>
        <v>47177</v>
      </c>
      <c r="BK17" s="53" t="s">
        <v>0</v>
      </c>
      <c r="BL17" s="52" t="s">
        <v>649</v>
      </c>
      <c r="BM17" s="46"/>
      <c r="BN17" s="46" t="s">
        <v>10</v>
      </c>
      <c r="BO17" s="53"/>
      <c r="BP17" s="53"/>
      <c r="BQ17" s="38">
        <f>BS17-180</f>
        <v>45326</v>
      </c>
      <c r="BR17" s="38">
        <f t="shared" si="5"/>
        <v>45323</v>
      </c>
      <c r="BS17" s="38">
        <f t="shared" si="6"/>
        <v>45506</v>
      </c>
      <c r="BT17" s="38">
        <f t="shared" si="7"/>
        <v>45505</v>
      </c>
      <c r="BU17" s="38">
        <f t="shared" si="8"/>
        <v>45506</v>
      </c>
      <c r="BV17" s="38">
        <f t="shared" si="9"/>
        <v>45505</v>
      </c>
      <c r="BW17" s="38">
        <f t="shared" si="10"/>
        <v>45716</v>
      </c>
      <c r="BX17" s="38">
        <f t="shared" si="11"/>
        <v>45716</v>
      </c>
    </row>
    <row r="18" spans="1:76" ht="28" customHeight="1">
      <c r="A18" s="137" t="s">
        <v>651</v>
      </c>
      <c r="B18" s="137" t="s">
        <v>643</v>
      </c>
      <c r="C18" s="138" t="s">
        <v>652</v>
      </c>
      <c r="D18" s="139" t="str">
        <f t="shared" ca="1" si="1"/>
        <v>À venir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2"/>
        <v>47057</v>
      </c>
      <c r="BB18" s="8" t="s">
        <v>651</v>
      </c>
      <c r="BC18" s="8" t="s">
        <v>651</v>
      </c>
      <c r="BD18" s="53" t="s">
        <v>565</v>
      </c>
      <c r="BE18" s="14" t="s">
        <v>565</v>
      </c>
      <c r="BF18" s="14" t="s">
        <v>60</v>
      </c>
      <c r="BG18" s="40">
        <v>45597</v>
      </c>
      <c r="BH18" s="40">
        <v>47057</v>
      </c>
      <c r="BI18" s="40">
        <f t="shared" si="3"/>
        <v>45597</v>
      </c>
      <c r="BJ18" s="40">
        <f t="shared" si="4"/>
        <v>47057</v>
      </c>
      <c r="BK18" s="53"/>
      <c r="BL18" s="52" t="s">
        <v>652</v>
      </c>
      <c r="BM18" s="46"/>
      <c r="BN18" s="46"/>
      <c r="BO18" s="53"/>
      <c r="BP18" s="53"/>
      <c r="BQ18" s="38">
        <f>BS18-180</f>
        <v>45207</v>
      </c>
      <c r="BR18" s="38">
        <f t="shared" si="5"/>
        <v>45200</v>
      </c>
      <c r="BS18" s="38">
        <f t="shared" si="6"/>
        <v>45387</v>
      </c>
      <c r="BT18" s="38">
        <f t="shared" si="7"/>
        <v>45383</v>
      </c>
      <c r="BU18" s="38">
        <f t="shared" si="8"/>
        <v>45387</v>
      </c>
      <c r="BV18" s="38">
        <f t="shared" si="9"/>
        <v>45383</v>
      </c>
      <c r="BW18" s="38">
        <f t="shared" si="10"/>
        <v>45597</v>
      </c>
      <c r="BX18" s="38">
        <f t="shared" si="11"/>
        <v>45597</v>
      </c>
    </row>
    <row r="19" spans="1:76" ht="28" customHeight="1">
      <c r="A19" s="137" t="s">
        <v>653</v>
      </c>
      <c r="B19" s="137" t="s">
        <v>654</v>
      </c>
      <c r="C19" s="138" t="s">
        <v>655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 t="shared" si="2"/>
        <v>45601</v>
      </c>
      <c r="BB19" s="8" t="s">
        <v>653</v>
      </c>
      <c r="BC19" s="8" t="s">
        <v>653</v>
      </c>
      <c r="BD19" s="53" t="s">
        <v>565</v>
      </c>
      <c r="BE19" s="14" t="s">
        <v>565</v>
      </c>
      <c r="BF19" s="14"/>
      <c r="BG19" s="40">
        <v>44141</v>
      </c>
      <c r="BH19" s="40">
        <v>45601</v>
      </c>
      <c r="BI19" s="40">
        <f t="shared" si="3"/>
        <v>44136</v>
      </c>
      <c r="BJ19" s="40">
        <f t="shared" si="4"/>
        <v>45597</v>
      </c>
      <c r="BK19" s="53"/>
      <c r="BL19" s="52" t="s">
        <v>655</v>
      </c>
      <c r="BM19" s="46"/>
      <c r="BN19" s="46"/>
      <c r="BO19" s="53"/>
      <c r="BP19" s="53"/>
      <c r="BQ19" s="38">
        <f>BS19-180</f>
        <v>43751</v>
      </c>
      <c r="BR19" s="38">
        <f t="shared" si="5"/>
        <v>43739</v>
      </c>
      <c r="BS19" s="38">
        <f t="shared" si="6"/>
        <v>43931</v>
      </c>
      <c r="BT19" s="38">
        <f t="shared" si="7"/>
        <v>43922</v>
      </c>
      <c r="BU19" s="38">
        <f t="shared" si="8"/>
        <v>43931</v>
      </c>
      <c r="BV19" s="38">
        <f t="shared" si="9"/>
        <v>43922</v>
      </c>
      <c r="BW19" s="38">
        <f t="shared" si="10"/>
        <v>44141</v>
      </c>
      <c r="BX19" s="38">
        <f t="shared" si="11"/>
        <v>44136</v>
      </c>
    </row>
    <row r="20" spans="1:76" ht="28" customHeight="1">
      <c r="A20" s="137" t="s">
        <v>656</v>
      </c>
      <c r="B20" s="137" t="s">
        <v>654</v>
      </c>
      <c r="C20" s="138" t="s">
        <v>657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>BH20</f>
        <v>45640</v>
      </c>
      <c r="BB20" s="8" t="s">
        <v>656</v>
      </c>
      <c r="BC20" s="70" t="s">
        <v>656</v>
      </c>
      <c r="BD20" s="53" t="s">
        <v>565</v>
      </c>
      <c r="BE20" s="14" t="s">
        <v>565</v>
      </c>
      <c r="BF20" s="14" t="s">
        <v>60</v>
      </c>
      <c r="BG20" s="40">
        <v>44180</v>
      </c>
      <c r="BH20" s="40">
        <v>45640</v>
      </c>
      <c r="BI20" s="40">
        <f>IF(DAY(BG20)&lt;=15,DATE(YEAR(BG20),MONTH(BG20),1),EOMONTH(BG20,0))</f>
        <v>44166</v>
      </c>
      <c r="BJ20" s="40">
        <f t="shared" si="4"/>
        <v>45627</v>
      </c>
      <c r="BK20" s="53" t="s">
        <v>2</v>
      </c>
      <c r="BL20" s="52" t="s">
        <v>658</v>
      </c>
      <c r="BM20" s="46" t="s">
        <v>17</v>
      </c>
      <c r="BN20" s="46" t="s">
        <v>13</v>
      </c>
      <c r="BO20" s="53"/>
      <c r="BP20" s="53"/>
      <c r="BQ20" s="38">
        <f t="shared" ref="BQ20:BQ24" si="13">BS20-60</f>
        <v>43910</v>
      </c>
      <c r="BR20" s="38">
        <f>IF(DAY(BQ20)&lt;=15,DATE(YEAR(BQ20),MONTH(BQ20),1),EOMONTH(BQ20,0))</f>
        <v>43921</v>
      </c>
      <c r="BS20" s="38">
        <f>BU20</f>
        <v>43970</v>
      </c>
      <c r="BT20" s="38">
        <f>IF(DAY(BS20)&lt;=15,DATE(YEAR(BS20),MONTH(BS20),1),EOMONTH(BS20,0))</f>
        <v>43982</v>
      </c>
      <c r="BU20" s="38">
        <f>BW20-210</f>
        <v>43970</v>
      </c>
      <c r="BV20" s="38">
        <f>IF(DAY(BU20)&lt;=15,DATE(YEAR(BU20),MONTH(BU20),1),EOMONTH(BU20,0))</f>
        <v>43982</v>
      </c>
      <c r="BW20" s="38">
        <f>BG20</f>
        <v>44180</v>
      </c>
      <c r="BX20" s="38">
        <f>IF(DAY(BW20)&lt;=15,DATE(YEAR(BW20),MONTH(BW20),1),EOMONTH(BW20,0))</f>
        <v>44166</v>
      </c>
    </row>
    <row r="21" spans="1:76" ht="28" customHeight="1">
      <c r="A21" s="137" t="s">
        <v>659</v>
      </c>
      <c r="B21" s="137" t="s">
        <v>654</v>
      </c>
      <c r="C21" s="138" t="s">
        <v>660</v>
      </c>
      <c r="D21" s="139" t="str">
        <f t="shared" ca="1" si="1"/>
        <v>En cours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>BH21</f>
        <v>45601</v>
      </c>
      <c r="BB21" s="8" t="s">
        <v>659</v>
      </c>
      <c r="BC21" s="70" t="s">
        <v>659</v>
      </c>
      <c r="BD21" s="53" t="s">
        <v>565</v>
      </c>
      <c r="BE21" s="14" t="s">
        <v>565</v>
      </c>
      <c r="BF21" s="14" t="s">
        <v>60</v>
      </c>
      <c r="BG21" s="40">
        <v>44531</v>
      </c>
      <c r="BH21" s="40">
        <v>45601</v>
      </c>
      <c r="BI21" s="40">
        <f>IF(DAY(BG21)&lt;=15,DATE(YEAR(BG21),MONTH(BG21),1),EOMONTH(BG21,0))</f>
        <v>44531</v>
      </c>
      <c r="BJ21" s="40">
        <f t="shared" si="4"/>
        <v>45597</v>
      </c>
      <c r="BK21" s="53" t="s">
        <v>2</v>
      </c>
      <c r="BL21" s="52" t="s">
        <v>661</v>
      </c>
      <c r="BM21" s="46"/>
      <c r="BN21" s="46" t="s">
        <v>13</v>
      </c>
      <c r="BO21" s="53"/>
      <c r="BP21" s="53"/>
      <c r="BQ21" s="38">
        <f t="shared" si="13"/>
        <v>44261</v>
      </c>
      <c r="BR21" s="38">
        <f>IF(DAY(BQ21)&lt;=15,DATE(YEAR(BQ21),MONTH(BQ21),1),EOMONTH(BQ21,0))</f>
        <v>44256</v>
      </c>
      <c r="BS21" s="38">
        <f>BU21</f>
        <v>44321</v>
      </c>
      <c r="BT21" s="38">
        <f>IF(DAY(BS21)&lt;=15,DATE(YEAR(BS21),MONTH(BS21),1),EOMONTH(BS21,0))</f>
        <v>44317</v>
      </c>
      <c r="BU21" s="38">
        <f>BW21-210</f>
        <v>44321</v>
      </c>
      <c r="BV21" s="38">
        <f>IF(DAY(BU21)&lt;=15,DATE(YEAR(BU21),MONTH(BU21),1),EOMONTH(BU21,0))</f>
        <v>44317</v>
      </c>
      <c r="BW21" s="38">
        <f>BG21</f>
        <v>44531</v>
      </c>
      <c r="BX21" s="38">
        <f>IF(DAY(BW21)&lt;=15,DATE(YEAR(BW21),MONTH(BW21),1),EOMONTH(BW21,0))</f>
        <v>44531</v>
      </c>
    </row>
    <row r="22" spans="1:76" ht="28" customHeight="1">
      <c r="A22" s="137" t="s">
        <v>662</v>
      </c>
      <c r="B22" s="137" t="s">
        <v>654</v>
      </c>
      <c r="C22" s="138" t="s">
        <v>655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2"/>
        <v>46996</v>
      </c>
      <c r="BB22" s="8" t="s">
        <v>653</v>
      </c>
      <c r="BC22" s="70" t="s">
        <v>662</v>
      </c>
      <c r="BD22" s="53" t="s">
        <v>565</v>
      </c>
      <c r="BE22" s="14" t="s">
        <v>565</v>
      </c>
      <c r="BF22" s="57" t="s">
        <v>60</v>
      </c>
      <c r="BG22" s="40">
        <v>45566.000243055554</v>
      </c>
      <c r="BH22" s="40">
        <v>46996</v>
      </c>
      <c r="BI22" s="40">
        <f t="shared" si="3"/>
        <v>45566</v>
      </c>
      <c r="BJ22" s="40">
        <f t="shared" si="4"/>
        <v>46996</v>
      </c>
      <c r="BK22" s="53" t="s">
        <v>2</v>
      </c>
      <c r="BL22" s="52" t="s">
        <v>655</v>
      </c>
      <c r="BM22" s="46"/>
      <c r="BN22" s="46" t="s">
        <v>13</v>
      </c>
      <c r="BO22" s="53"/>
      <c r="BP22" s="53" t="s">
        <v>10</v>
      </c>
      <c r="BQ22" s="38">
        <f t="shared" si="13"/>
        <v>45386.000243055554</v>
      </c>
      <c r="BR22" s="38">
        <f t="shared" si="5"/>
        <v>45383</v>
      </c>
      <c r="BS22" s="38">
        <f t="shared" si="6"/>
        <v>45446.000243055554</v>
      </c>
      <c r="BT22" s="38">
        <f t="shared" si="7"/>
        <v>45444</v>
      </c>
      <c r="BU22" s="38">
        <f>BW22-120</f>
        <v>45446.000243055554</v>
      </c>
      <c r="BV22" s="38">
        <f t="shared" si="9"/>
        <v>45444</v>
      </c>
      <c r="BW22" s="38">
        <f t="shared" si="10"/>
        <v>45566.000243055554</v>
      </c>
      <c r="BX22" s="38">
        <f t="shared" si="11"/>
        <v>45566</v>
      </c>
    </row>
    <row r="23" spans="1:76" ht="28" customHeight="1">
      <c r="A23" s="137" t="s">
        <v>663</v>
      </c>
      <c r="B23" s="137" t="s">
        <v>654</v>
      </c>
      <c r="C23" s="138" t="s">
        <v>664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 t="shared" si="2"/>
        <v>46769</v>
      </c>
      <c r="BB23" s="8" t="s">
        <v>663</v>
      </c>
      <c r="BC23" s="70" t="s">
        <v>663</v>
      </c>
      <c r="BD23" s="53" t="s">
        <v>565</v>
      </c>
      <c r="BE23" s="14" t="s">
        <v>565</v>
      </c>
      <c r="BF23" s="14" t="s">
        <v>60</v>
      </c>
      <c r="BG23" s="40">
        <v>45309</v>
      </c>
      <c r="BH23" s="40">
        <v>46769</v>
      </c>
      <c r="BI23" s="40">
        <f t="shared" si="3"/>
        <v>45322</v>
      </c>
      <c r="BJ23" s="40">
        <f t="shared" si="4"/>
        <v>46783</v>
      </c>
      <c r="BK23" s="53" t="s">
        <v>2</v>
      </c>
      <c r="BL23" s="52" t="s">
        <v>665</v>
      </c>
      <c r="BM23" s="46"/>
      <c r="BN23" s="46" t="s">
        <v>13</v>
      </c>
      <c r="BO23" s="53"/>
      <c r="BP23" s="53"/>
      <c r="BQ23" s="38">
        <f t="shared" si="13"/>
        <v>45039</v>
      </c>
      <c r="BR23" s="38">
        <f t="shared" si="5"/>
        <v>45046</v>
      </c>
      <c r="BS23" s="38">
        <f t="shared" si="6"/>
        <v>45099</v>
      </c>
      <c r="BT23" s="38">
        <f t="shared" si="7"/>
        <v>45107</v>
      </c>
      <c r="BU23" s="38">
        <f t="shared" ref="BU23:BU30" si="14">BW23-210</f>
        <v>45099</v>
      </c>
      <c r="BV23" s="38">
        <f t="shared" si="9"/>
        <v>45107</v>
      </c>
      <c r="BW23" s="38">
        <f t="shared" si="10"/>
        <v>45309</v>
      </c>
      <c r="BX23" s="38">
        <f t="shared" si="11"/>
        <v>45322</v>
      </c>
    </row>
    <row r="24" spans="1:76" ht="28" customHeight="1">
      <c r="A24" s="137" t="s">
        <v>666</v>
      </c>
      <c r="B24" s="137" t="s">
        <v>667</v>
      </c>
      <c r="C24" s="138" t="s">
        <v>668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45991</v>
      </c>
      <c r="BB24" s="8" t="s">
        <v>669</v>
      </c>
      <c r="BC24" s="70" t="s">
        <v>666</v>
      </c>
      <c r="BD24" s="53" t="s">
        <v>565</v>
      </c>
      <c r="BE24" s="14" t="s">
        <v>565</v>
      </c>
      <c r="BF24" s="14" t="s">
        <v>60</v>
      </c>
      <c r="BG24" s="40">
        <v>44531</v>
      </c>
      <c r="BH24" s="40">
        <v>45991</v>
      </c>
      <c r="BI24" s="40">
        <f t="shared" ref="BI24:BI25" si="15">IF(DAY(BG24)&lt;=15,DATE(YEAR(BG24),MONTH(BG24),1),EOMONTH(BG24,0))</f>
        <v>44531</v>
      </c>
      <c r="BJ24" s="40">
        <f t="shared" ref="BJ24:BJ25" si="16">IF(DAY(BH24)&lt;=15,DATE(YEAR(BH24),MONTH(BH24),1),EOMONTH(BH24,0))</f>
        <v>45991</v>
      </c>
      <c r="BK24" s="53" t="s">
        <v>633</v>
      </c>
      <c r="BL24" s="58" t="s">
        <v>670</v>
      </c>
      <c r="BM24" s="46"/>
      <c r="BN24" s="46" t="s">
        <v>10</v>
      </c>
      <c r="BO24" s="53"/>
      <c r="BP24" s="53"/>
      <c r="BQ24" s="38">
        <f t="shared" si="13"/>
        <v>44261</v>
      </c>
      <c r="BR24" s="38">
        <f t="shared" si="5"/>
        <v>44256</v>
      </c>
      <c r="BS24" s="38">
        <f t="shared" si="6"/>
        <v>44321</v>
      </c>
      <c r="BT24" s="38">
        <f t="shared" si="7"/>
        <v>44317</v>
      </c>
      <c r="BU24" s="38">
        <f t="shared" si="14"/>
        <v>44321</v>
      </c>
      <c r="BV24" s="38">
        <f t="shared" si="9"/>
        <v>44317</v>
      </c>
      <c r="BW24" s="38">
        <f t="shared" si="10"/>
        <v>44531</v>
      </c>
      <c r="BX24" s="38">
        <f t="shared" si="11"/>
        <v>44531</v>
      </c>
    </row>
    <row r="25" spans="1:76" ht="28" customHeight="1">
      <c r="A25" s="137" t="s">
        <v>75</v>
      </c>
      <c r="B25" s="137" t="s">
        <v>667</v>
      </c>
      <c r="C25" s="138" t="s">
        <v>668</v>
      </c>
      <c r="D25" s="139" t="str">
        <f t="shared" ca="1" si="1"/>
        <v>À venir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 t="shared" si="2"/>
        <v>47452</v>
      </c>
      <c r="BB25" s="8" t="s">
        <v>669</v>
      </c>
      <c r="BC25" s="70" t="s">
        <v>70</v>
      </c>
      <c r="BD25" s="53" t="s">
        <v>565</v>
      </c>
      <c r="BE25" s="14"/>
      <c r="BF25" s="14" t="s">
        <v>60</v>
      </c>
      <c r="BG25" s="40">
        <v>45992</v>
      </c>
      <c r="BH25" s="40">
        <v>47452</v>
      </c>
      <c r="BI25" s="40">
        <f t="shared" si="15"/>
        <v>45992</v>
      </c>
      <c r="BJ25" s="40">
        <f t="shared" si="16"/>
        <v>47452</v>
      </c>
      <c r="BK25" s="53" t="s">
        <v>633</v>
      </c>
      <c r="BL25" s="58" t="s">
        <v>670</v>
      </c>
      <c r="BM25" s="46"/>
      <c r="BN25" s="46" t="s">
        <v>10</v>
      </c>
      <c r="BO25" s="53"/>
      <c r="BP25" s="53"/>
      <c r="BQ25" s="38">
        <f>BS25-120</f>
        <v>45662</v>
      </c>
      <c r="BR25" s="38">
        <f t="shared" si="5"/>
        <v>45658</v>
      </c>
      <c r="BS25" s="38">
        <f t="shared" si="6"/>
        <v>45782</v>
      </c>
      <c r="BT25" s="38">
        <f t="shared" si="7"/>
        <v>45778</v>
      </c>
      <c r="BU25" s="38">
        <f t="shared" si="14"/>
        <v>45782</v>
      </c>
      <c r="BV25" s="38">
        <f t="shared" si="9"/>
        <v>45778</v>
      </c>
      <c r="BW25" s="38">
        <f t="shared" si="10"/>
        <v>45992</v>
      </c>
      <c r="BX25" s="38">
        <f t="shared" si="11"/>
        <v>45992</v>
      </c>
    </row>
    <row r="26" spans="1:76" ht="28" customHeight="1">
      <c r="A26" s="137" t="s">
        <v>671</v>
      </c>
      <c r="B26" s="137" t="s">
        <v>667</v>
      </c>
      <c r="C26" s="138" t="s">
        <v>672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318">
        <f t="shared" si="2"/>
        <v>46906</v>
      </c>
      <c r="BB26" s="8" t="s">
        <v>673</v>
      </c>
      <c r="BC26" s="70" t="s">
        <v>671</v>
      </c>
      <c r="BD26" s="53" t="s">
        <v>565</v>
      </c>
      <c r="BE26" s="14" t="s">
        <v>565</v>
      </c>
      <c r="BF26" s="57" t="s">
        <v>60</v>
      </c>
      <c r="BG26" s="40">
        <v>45446</v>
      </c>
      <c r="BH26" s="40">
        <v>46906</v>
      </c>
      <c r="BI26" s="40">
        <f t="shared" si="3"/>
        <v>45444</v>
      </c>
      <c r="BJ26" s="40">
        <f t="shared" si="4"/>
        <v>46905</v>
      </c>
      <c r="BK26" s="53" t="s">
        <v>2</v>
      </c>
      <c r="BL26" s="52" t="s">
        <v>674</v>
      </c>
      <c r="BM26" s="46"/>
      <c r="BN26" s="46" t="s">
        <v>13</v>
      </c>
      <c r="BO26" s="53"/>
      <c r="BP26" s="53" t="s">
        <v>10</v>
      </c>
      <c r="BQ26" s="38">
        <f t="shared" ref="BQ26:BQ29" si="17">BS26-60</f>
        <v>45176</v>
      </c>
      <c r="BR26" s="38">
        <f t="shared" si="5"/>
        <v>45170</v>
      </c>
      <c r="BS26" s="38">
        <f t="shared" si="6"/>
        <v>45236</v>
      </c>
      <c r="BT26" s="38">
        <f t="shared" si="7"/>
        <v>45231</v>
      </c>
      <c r="BU26" s="38">
        <f t="shared" si="14"/>
        <v>45236</v>
      </c>
      <c r="BV26" s="38">
        <f t="shared" si="9"/>
        <v>45231</v>
      </c>
      <c r="BW26" s="38">
        <f t="shared" si="10"/>
        <v>45446</v>
      </c>
      <c r="BX26" s="38">
        <f t="shared" si="11"/>
        <v>45444</v>
      </c>
    </row>
    <row r="27" spans="1:76" ht="28" customHeight="1">
      <c r="A27" s="137" t="s">
        <v>675</v>
      </c>
      <c r="B27" s="137" t="s">
        <v>608</v>
      </c>
      <c r="C27" s="138" t="s">
        <v>676</v>
      </c>
      <c r="D27" s="139" t="str">
        <f t="shared" ca="1" si="1"/>
        <v>En cours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318">
        <f t="shared" si="2"/>
        <v>46469</v>
      </c>
      <c r="BB27" s="8" t="s">
        <v>677</v>
      </c>
      <c r="BC27" s="70" t="s">
        <v>675</v>
      </c>
      <c r="BD27" s="53" t="s">
        <v>632</v>
      </c>
      <c r="BE27" s="14" t="s">
        <v>632</v>
      </c>
      <c r="BF27" s="14" t="s">
        <v>195</v>
      </c>
      <c r="BG27" s="40">
        <v>45009</v>
      </c>
      <c r="BH27" s="40">
        <v>46469</v>
      </c>
      <c r="BI27" s="40">
        <f t="shared" si="3"/>
        <v>45016</v>
      </c>
      <c r="BJ27" s="40">
        <f t="shared" si="4"/>
        <v>46477</v>
      </c>
      <c r="BK27" s="53" t="s">
        <v>2</v>
      </c>
      <c r="BL27" s="58" t="s">
        <v>678</v>
      </c>
      <c r="BM27" s="46"/>
      <c r="BN27" s="46" t="s">
        <v>13</v>
      </c>
      <c r="BO27" s="53"/>
      <c r="BP27" s="53"/>
      <c r="BQ27" s="38">
        <f t="shared" si="17"/>
        <v>44739</v>
      </c>
      <c r="BR27" s="38">
        <f t="shared" si="5"/>
        <v>44742</v>
      </c>
      <c r="BS27" s="38">
        <f t="shared" si="6"/>
        <v>44799</v>
      </c>
      <c r="BT27" s="38">
        <f t="shared" si="7"/>
        <v>44804</v>
      </c>
      <c r="BU27" s="38">
        <f t="shared" si="14"/>
        <v>44799</v>
      </c>
      <c r="BV27" s="38">
        <f t="shared" si="9"/>
        <v>44804</v>
      </c>
      <c r="BW27" s="38">
        <f t="shared" si="10"/>
        <v>45009</v>
      </c>
      <c r="BX27" s="38">
        <f t="shared" si="11"/>
        <v>45016</v>
      </c>
    </row>
    <row r="28" spans="1:76" ht="28" customHeight="1">
      <c r="A28" s="137" t="s">
        <v>679</v>
      </c>
      <c r="B28" s="137" t="s">
        <v>608</v>
      </c>
      <c r="C28" s="138" t="s">
        <v>680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318">
        <f t="shared" si="2"/>
        <v>46403</v>
      </c>
      <c r="BB28" s="8" t="s">
        <v>679</v>
      </c>
      <c r="BC28" s="70" t="s">
        <v>679</v>
      </c>
      <c r="BD28" s="53" t="s">
        <v>632</v>
      </c>
      <c r="BE28" s="14" t="s">
        <v>632</v>
      </c>
      <c r="BF28" s="14" t="s">
        <v>60</v>
      </c>
      <c r="BG28" s="40">
        <v>44943</v>
      </c>
      <c r="BH28" s="40">
        <v>46403</v>
      </c>
      <c r="BI28" s="40">
        <f t="shared" si="3"/>
        <v>44957</v>
      </c>
      <c r="BJ28" s="40">
        <f t="shared" si="4"/>
        <v>46418</v>
      </c>
      <c r="BK28" s="53" t="s">
        <v>4</v>
      </c>
      <c r="BL28" s="52" t="s">
        <v>681</v>
      </c>
      <c r="BM28" s="46"/>
      <c r="BN28" s="46" t="s">
        <v>13</v>
      </c>
      <c r="BO28" s="53"/>
      <c r="BP28" s="53"/>
      <c r="BQ28" s="38">
        <f t="shared" si="17"/>
        <v>44673</v>
      </c>
      <c r="BR28" s="38">
        <f t="shared" si="5"/>
        <v>44681</v>
      </c>
      <c r="BS28" s="38">
        <f t="shared" si="6"/>
        <v>44733</v>
      </c>
      <c r="BT28" s="38">
        <f t="shared" si="7"/>
        <v>44742</v>
      </c>
      <c r="BU28" s="38">
        <f t="shared" si="14"/>
        <v>44733</v>
      </c>
      <c r="BV28" s="38">
        <f t="shared" si="9"/>
        <v>44742</v>
      </c>
      <c r="BW28" s="38">
        <f t="shared" si="10"/>
        <v>44943</v>
      </c>
      <c r="BX28" s="38">
        <f t="shared" si="11"/>
        <v>44957</v>
      </c>
    </row>
    <row r="29" spans="1:76" ht="28" customHeight="1">
      <c r="A29" s="137" t="s">
        <v>682</v>
      </c>
      <c r="B29" s="137" t="s">
        <v>608</v>
      </c>
      <c r="C29" s="138" t="s">
        <v>683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318">
        <f t="shared" si="2"/>
        <v>46318</v>
      </c>
      <c r="BB29" s="8" t="s">
        <v>682</v>
      </c>
      <c r="BC29" s="70" t="s">
        <v>682</v>
      </c>
      <c r="BD29" s="53" t="s">
        <v>632</v>
      </c>
      <c r="BE29" s="14" t="s">
        <v>632</v>
      </c>
      <c r="BF29" s="14" t="s">
        <v>60</v>
      </c>
      <c r="BG29" s="40">
        <v>44858</v>
      </c>
      <c r="BH29" s="40">
        <v>46318</v>
      </c>
      <c r="BI29" s="40">
        <f t="shared" si="3"/>
        <v>44865</v>
      </c>
      <c r="BJ29" s="40">
        <f t="shared" si="4"/>
        <v>46326</v>
      </c>
      <c r="BK29" s="53" t="s">
        <v>2</v>
      </c>
      <c r="BL29" s="52" t="s">
        <v>684</v>
      </c>
      <c r="BM29" s="46"/>
      <c r="BN29" s="46" t="s">
        <v>10</v>
      </c>
      <c r="BO29" s="53"/>
      <c r="BP29" s="53"/>
      <c r="BQ29" s="38">
        <f t="shared" si="17"/>
        <v>44588</v>
      </c>
      <c r="BR29" s="38">
        <f t="shared" si="5"/>
        <v>44592</v>
      </c>
      <c r="BS29" s="38">
        <f t="shared" si="6"/>
        <v>44648</v>
      </c>
      <c r="BT29" s="38">
        <f t="shared" si="7"/>
        <v>44651</v>
      </c>
      <c r="BU29" s="38">
        <f t="shared" si="14"/>
        <v>44648</v>
      </c>
      <c r="BV29" s="38">
        <f t="shared" si="9"/>
        <v>44651</v>
      </c>
      <c r="BW29" s="38">
        <f t="shared" si="10"/>
        <v>44858</v>
      </c>
      <c r="BX29" s="38">
        <f t="shared" si="11"/>
        <v>44865</v>
      </c>
    </row>
    <row r="30" spans="1:76" ht="28" customHeight="1">
      <c r="A30" s="137" t="s">
        <v>75</v>
      </c>
      <c r="B30" s="137" t="s">
        <v>608</v>
      </c>
      <c r="C30" s="138" t="s">
        <v>683</v>
      </c>
      <c r="D30" s="139" t="str">
        <f t="shared" ca="1" si="1"/>
        <v>À venir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318">
        <f t="shared" si="2"/>
        <v>47779</v>
      </c>
      <c r="BB30" s="8" t="s">
        <v>682</v>
      </c>
      <c r="BC30" s="70" t="s">
        <v>70</v>
      </c>
      <c r="BD30" s="53" t="s">
        <v>632</v>
      </c>
      <c r="BE30" s="14" t="s">
        <v>632</v>
      </c>
      <c r="BF30" s="14" t="s">
        <v>60</v>
      </c>
      <c r="BG30" s="40">
        <v>46319</v>
      </c>
      <c r="BH30" s="40">
        <v>47779</v>
      </c>
      <c r="BI30" s="40">
        <f t="shared" si="3"/>
        <v>46326</v>
      </c>
      <c r="BJ30" s="40">
        <f t="shared" si="4"/>
        <v>47787</v>
      </c>
      <c r="BK30" s="53" t="s">
        <v>2</v>
      </c>
      <c r="BL30" s="52" t="s">
        <v>684</v>
      </c>
      <c r="BM30" s="46"/>
      <c r="BN30" s="46" t="s">
        <v>10</v>
      </c>
      <c r="BO30" s="53"/>
      <c r="BP30" s="53"/>
      <c r="BQ30" s="38">
        <f>BS30-152</f>
        <v>45957</v>
      </c>
      <c r="BR30" s="38">
        <f t="shared" si="5"/>
        <v>45961</v>
      </c>
      <c r="BS30" s="38">
        <f t="shared" si="6"/>
        <v>46109</v>
      </c>
      <c r="BT30" s="38">
        <f t="shared" si="7"/>
        <v>46112</v>
      </c>
      <c r="BU30" s="38">
        <f t="shared" si="14"/>
        <v>46109</v>
      </c>
      <c r="BV30" s="38">
        <f t="shared" si="9"/>
        <v>46112</v>
      </c>
      <c r="BW30" s="38">
        <f t="shared" si="10"/>
        <v>46319</v>
      </c>
      <c r="BX30" s="38">
        <f t="shared" si="11"/>
        <v>46326</v>
      </c>
    </row>
    <row r="31" spans="1:76" ht="28" customHeight="1">
      <c r="A31" s="137" t="s">
        <v>685</v>
      </c>
      <c r="B31" s="137" t="s">
        <v>608</v>
      </c>
      <c r="C31" s="138" t="s">
        <v>686</v>
      </c>
      <c r="D31" s="139" t="str">
        <f t="shared" ca="1" si="1"/>
        <v>En cours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318">
        <f t="shared" si="2"/>
        <v>46697</v>
      </c>
      <c r="AP31" s="5"/>
      <c r="BB31" s="8" t="s">
        <v>687</v>
      </c>
      <c r="BC31" s="70" t="s">
        <v>685</v>
      </c>
      <c r="BD31" s="53" t="s">
        <v>565</v>
      </c>
      <c r="BE31" s="14" t="s">
        <v>688</v>
      </c>
      <c r="BF31" s="14" t="s">
        <v>60</v>
      </c>
      <c r="BG31" s="40">
        <v>45292.000243055554</v>
      </c>
      <c r="BH31" s="40">
        <v>46697</v>
      </c>
      <c r="BI31" s="40">
        <f t="shared" si="3"/>
        <v>45292</v>
      </c>
      <c r="BJ31" s="40">
        <f t="shared" si="4"/>
        <v>46692</v>
      </c>
      <c r="BK31" s="53" t="s">
        <v>2</v>
      </c>
      <c r="BL31" s="46" t="s">
        <v>689</v>
      </c>
      <c r="BM31" s="46"/>
      <c r="BN31" s="46" t="s">
        <v>10</v>
      </c>
      <c r="BO31" s="53"/>
      <c r="BP31" s="53" t="s">
        <v>10</v>
      </c>
      <c r="BQ31" s="3">
        <f>BS31-90</f>
        <v>45052.000243055554</v>
      </c>
      <c r="BR31" s="3">
        <f t="shared" si="5"/>
        <v>45047</v>
      </c>
      <c r="BS31" s="3">
        <f t="shared" si="6"/>
        <v>45142.000243055554</v>
      </c>
      <c r="BT31" s="3">
        <f t="shared" si="7"/>
        <v>45139</v>
      </c>
      <c r="BU31" s="3">
        <f>BW31-150</f>
        <v>45142.000243055554</v>
      </c>
      <c r="BV31" s="3">
        <f t="shared" si="9"/>
        <v>45139</v>
      </c>
      <c r="BW31" s="3">
        <f t="shared" si="10"/>
        <v>45292.000243055554</v>
      </c>
      <c r="BX31" s="3">
        <f t="shared" si="11"/>
        <v>45292</v>
      </c>
    </row>
    <row r="32" spans="1:76" ht="23.25" customHeight="1">
      <c r="A32" s="137" t="s">
        <v>690</v>
      </c>
      <c r="B32" s="137" t="s">
        <v>608</v>
      </c>
      <c r="C32" s="138" t="s">
        <v>691</v>
      </c>
      <c r="D32" s="139" t="str">
        <f t="shared" ca="1" si="1"/>
        <v>En cours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318">
        <f t="shared" si="2"/>
        <v>46692</v>
      </c>
      <c r="AP32"/>
      <c r="BB32" s="8" t="s">
        <v>690</v>
      </c>
      <c r="BC32" s="70" t="s">
        <v>690</v>
      </c>
      <c r="BD32" s="53" t="s">
        <v>692</v>
      </c>
      <c r="BE32" s="14" t="s">
        <v>688</v>
      </c>
      <c r="BF32" s="14" t="s">
        <v>60</v>
      </c>
      <c r="BG32" s="40">
        <v>45306</v>
      </c>
      <c r="BH32" s="40">
        <v>46692</v>
      </c>
      <c r="BI32" s="40">
        <f t="shared" si="3"/>
        <v>45292</v>
      </c>
      <c r="BJ32" s="40">
        <f t="shared" si="4"/>
        <v>46692</v>
      </c>
      <c r="BK32" s="53" t="s">
        <v>0</v>
      </c>
      <c r="BL32" s="48" t="s">
        <v>693</v>
      </c>
      <c r="BM32" s="46"/>
      <c r="BN32" s="46" t="s">
        <v>15</v>
      </c>
      <c r="BO32" s="53"/>
      <c r="BP32" s="53" t="s">
        <v>10</v>
      </c>
      <c r="BQ32" s="3">
        <f>BS32-90</f>
        <v>45036</v>
      </c>
      <c r="BR32" s="3">
        <f t="shared" si="5"/>
        <v>45046</v>
      </c>
      <c r="BS32" s="3">
        <f t="shared" si="6"/>
        <v>45126</v>
      </c>
      <c r="BT32" s="3">
        <f t="shared" si="7"/>
        <v>45138</v>
      </c>
      <c r="BU32" s="3">
        <f>BW32-180</f>
        <v>45126</v>
      </c>
      <c r="BV32" s="3">
        <f t="shared" si="9"/>
        <v>45138</v>
      </c>
      <c r="BW32" s="3">
        <f t="shared" si="10"/>
        <v>45306</v>
      </c>
      <c r="BX32" s="3">
        <f t="shared" si="11"/>
        <v>45292</v>
      </c>
    </row>
    <row r="33" spans="1:76" ht="32.15" customHeight="1">
      <c r="A33" s="137" t="s">
        <v>75</v>
      </c>
      <c r="B33" s="137" t="s">
        <v>608</v>
      </c>
      <c r="C33" s="138" t="s">
        <v>694</v>
      </c>
      <c r="D33" s="139" t="str">
        <f t="shared" ca="1" si="1"/>
        <v>À venir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318">
        <f t="shared" si="2"/>
        <v>47134</v>
      </c>
      <c r="AP33"/>
      <c r="BB33" s="8" t="s">
        <v>695</v>
      </c>
      <c r="BC33" s="8" t="s">
        <v>695</v>
      </c>
      <c r="BD33" s="53" t="s">
        <v>632</v>
      </c>
      <c r="BE33" s="14" t="s">
        <v>632</v>
      </c>
      <c r="BF33" s="14" t="s">
        <v>60</v>
      </c>
      <c r="BG33" s="40">
        <v>45719</v>
      </c>
      <c r="BH33" s="40">
        <v>47134</v>
      </c>
      <c r="BI33" s="40">
        <f t="shared" si="3"/>
        <v>45717</v>
      </c>
      <c r="BJ33" s="40">
        <f t="shared" si="4"/>
        <v>47149</v>
      </c>
      <c r="BK33" s="53"/>
      <c r="BL33" s="48"/>
      <c r="BM33" s="46"/>
      <c r="BN33" s="46"/>
      <c r="BO33" s="53"/>
      <c r="BP33" s="53"/>
      <c r="BQ33" s="3">
        <f>BS33-90</f>
        <v>45449</v>
      </c>
      <c r="BR33" s="3">
        <f t="shared" ref="BR33" si="18">IF(DAY(BQ33)&lt;=15,DATE(YEAR(BQ33),MONTH(BQ33),1),EOMONTH(BQ33,0))</f>
        <v>45444</v>
      </c>
      <c r="BS33" s="3">
        <f t="shared" ref="BS33" si="19">BU33</f>
        <v>45539</v>
      </c>
      <c r="BT33" s="3">
        <f t="shared" ref="BT33" si="20">IF(DAY(BS33)&lt;=15,DATE(YEAR(BS33),MONTH(BS33),1),EOMONTH(BS33,0))</f>
        <v>45536</v>
      </c>
      <c r="BU33" s="3">
        <f>BW33-180</f>
        <v>45539</v>
      </c>
      <c r="BV33" s="3">
        <f t="shared" ref="BV33" si="21">IF(DAY(BU33)&lt;=15,DATE(YEAR(BU33),MONTH(BU33),1),EOMONTH(BU33,0))</f>
        <v>45536</v>
      </c>
      <c r="BW33" s="3">
        <f t="shared" ref="BW33" si="22">BG33</f>
        <v>45719</v>
      </c>
      <c r="BX33" s="3">
        <f t="shared" ref="BX33" si="23">IF(DAY(BW33)&lt;=15,DATE(YEAR(BW33),MONTH(BW33),1),EOMONTH(BW33,0))</f>
        <v>45717</v>
      </c>
    </row>
  </sheetData>
  <sheetProtection algorithmName="SHA-512" hashValue="DI4qmqaG1NIIz5nxYG7k2puA1tXFXH9+qqp0itHcs3EP68gWENO/9bCnDYc8Q1fw9SGbGFlypRwQ7NdAeKh4SQ==" saltValue="YI2Jt50KMjzznaqneEn7xA==" spinCount="100000" sheet="1" autoFilter="0"/>
  <autoFilter ref="A6:D6" xr:uid="{AEAE953E-00D4-4A13-8A66-FDF399B28B7F}"/>
  <mergeCells count="4">
    <mergeCell ref="A4:B4"/>
    <mergeCell ref="Q5:AB5"/>
    <mergeCell ref="AC5:AN5"/>
    <mergeCell ref="E5:P5"/>
  </mergeCells>
  <phoneticPr fontId="12" type="noConversion"/>
  <conditionalFormatting sqref="C2">
    <cfRule type="expression" dxfId="104" priority="10">
      <formula>AND(BL$6&gt;=#REF!,BL$6&lt;=#REF!)</formula>
    </cfRule>
    <cfRule type="expression" dxfId="103" priority="11">
      <formula>AND(BL$6&gt;=#REF!,BL$6&lt;=#REF!)</formula>
    </cfRule>
    <cfRule type="expression" dxfId="102" priority="12">
      <formula>AND(BL$6&gt;=#REF!,BL$6&lt;=#REF!)</formula>
    </cfRule>
    <cfRule type="expression" dxfId="101" priority="13">
      <formula>AND(BL$6&gt;=#REF!,BL$6&lt;=#REF!)</formula>
    </cfRule>
  </conditionalFormatting>
  <conditionalFormatting sqref="D1:D5 D34:D1048576">
    <cfRule type="containsText" dxfId="100" priority="17" operator="containsText" text="A venir">
      <formula>NOT(ISERROR(SEARCH("A venir",D1)))</formula>
    </cfRule>
  </conditionalFormatting>
  <conditionalFormatting sqref="D1:D1048576">
    <cfRule type="containsText" dxfId="99" priority="4" operator="containsText" text="Term">
      <formula>NOT(ISERROR(SEARCH("Term",D1)))</formula>
    </cfRule>
  </conditionalFormatting>
  <conditionalFormatting sqref="D6:D33">
    <cfRule type="containsText" dxfId="98" priority="5" operator="containsText" text="À venir">
      <formula>NOT(ISERROR(SEARCH("À venir",D6)))</formula>
    </cfRule>
  </conditionalFormatting>
  <conditionalFormatting sqref="D7:D33">
    <cfRule type="containsText" dxfId="97" priority="6" operator="containsText" text="En cours">
      <formula>NOT(ISERROR(SEARCH("En cours",D7)))</formula>
    </cfRule>
    <cfRule type="expression" dxfId="96" priority="7">
      <formula>AND(D$6&gt;=$BR7,D$6&lt;=$BT7)</formula>
    </cfRule>
    <cfRule type="expression" dxfId="95" priority="8">
      <formula>AND(D$6&gt;=$BI7,D$6&lt;=$BJ7)</formula>
    </cfRule>
    <cfRule type="expression" dxfId="94" priority="9">
      <formula>AND(D$6&gt;=$BV7,D$6&lt;=$BX7)</formula>
    </cfRule>
  </conditionalFormatting>
  <conditionalFormatting sqref="E7:AN33">
    <cfRule type="expression" dxfId="93" priority="1">
      <formula>AND(E$6&gt;=$BI7,E$6&lt;=$BJ7)</formula>
    </cfRule>
    <cfRule type="expression" dxfId="92" priority="2">
      <formula>AND(E$6&gt;=$BV7,E$6&lt;=$BX7)</formula>
    </cfRule>
    <cfRule type="expression" dxfId="91" priority="3">
      <formula>AND(E$6&gt;=$BR7,E$6&lt;=$BT7)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427C81-FE3B-48C7-9E26-9B1E0E007775}">
          <x14:formula1>
            <xm:f>Feuil1!$A$1:$A$3</xm:f>
          </x14:formula1>
          <xm:sqref>BK7:BK33</xm:sqref>
        </x14:dataValidation>
        <x14:dataValidation type="list" allowBlank="1" showInputMessage="1" showErrorMessage="1" xr:uid="{3967EE54-37B3-4AA4-AA01-25B522250703}">
          <x14:formula1>
            <xm:f>Feuil1!$A$7:$A$13</xm:f>
          </x14:formula1>
          <xm:sqref>BM7:BM33</xm:sqref>
        </x14:dataValidation>
        <x14:dataValidation type="list" allowBlank="1" showInputMessage="1" showErrorMessage="1" xr:uid="{7C301C9B-F58F-4ABF-BEC9-D56A72E2B52E}">
          <x14:formula1>
            <xm:f>Feuil1!$D$7:$D$8</xm:f>
          </x14:formula1>
          <xm:sqref>BO7:BP33</xm:sqref>
        </x14:dataValidation>
        <x14:dataValidation type="list" allowBlank="1" showInputMessage="1" showErrorMessage="1" xr:uid="{FBF28D9C-A480-4A2E-A3CC-5F78967BFEBD}">
          <x14:formula1>
            <xm:f>Feuil1!$B$7:$B$9</xm:f>
          </x14:formula1>
          <xm:sqref>BN7:BN33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6235-A05B-401F-AB60-18906234EC95}">
  <sheetPr codeName="Feuil10">
    <pageSetUpPr fitToPage="1"/>
  </sheetPr>
  <dimension ref="A1:BX18"/>
  <sheetViews>
    <sheetView showGridLines="0" zoomScale="60" zoomScaleNormal="60" workbookViewId="0">
      <pane xSplit="4" ySplit="6" topLeftCell="E11" activePane="bottomRight" state="frozen"/>
      <selection pane="topRight"/>
      <selection pane="bottomLeft"/>
      <selection pane="bottomRight" activeCell="C16" sqref="C16"/>
    </sheetView>
  </sheetViews>
  <sheetFormatPr baseColWidth="10" defaultColWidth="18" defaultRowHeight="14.5"/>
  <cols>
    <col min="1" max="1" width="18" style="203"/>
    <col min="2" max="2" width="24.26953125" style="204" customWidth="1"/>
    <col min="3" max="3" width="42.26953125" style="204" customWidth="1"/>
    <col min="4" max="4" width="14.453125" style="150" customWidth="1"/>
    <col min="5" max="40" width="3.1796875" style="258" customWidth="1"/>
    <col min="41" max="41" width="14.54296875" style="152" customWidth="1"/>
    <col min="42" max="52" width="18" style="150" customWidth="1"/>
    <col min="53" max="53" width="13.81640625" style="153" customWidth="1"/>
    <col min="54" max="54" width="18" style="203" hidden="1" customWidth="1"/>
    <col min="55" max="55" width="18" style="204" hidden="1" customWidth="1"/>
    <col min="56" max="56" width="18" style="148" hidden="1" customWidth="1"/>
    <col min="57" max="57" width="14.54296875" style="150" hidden="1" customWidth="1"/>
    <col min="58" max="59" width="14.54296875" style="154" hidden="1" customWidth="1"/>
    <col min="60" max="60" width="14.54296875" style="152" hidden="1" customWidth="1"/>
    <col min="61" max="61" width="14.54296875" style="154" hidden="1" customWidth="1"/>
    <col min="62" max="62" width="14.54296875" style="204" hidden="1" customWidth="1"/>
    <col min="63" max="63" width="14.54296875" style="150" hidden="1" customWidth="1"/>
    <col min="64" max="64" width="55.54296875" style="150" hidden="1" customWidth="1"/>
    <col min="65" max="65" width="20.453125" style="155" hidden="1" customWidth="1"/>
    <col min="66" max="67" width="15" style="155" hidden="1" customWidth="1"/>
    <col min="68" max="76" width="18" style="150" hidden="1" customWidth="1"/>
    <col min="77" max="16384" width="18" style="150"/>
  </cols>
  <sheetData>
    <row r="1" spans="1:76" hidden="1">
      <c r="E1" s="258">
        <f t="shared" ref="E1:AN1" si="0">VALUE(YEAR(E6)&amp;TEXT(MONTH(E6),"00"))</f>
        <v>202401</v>
      </c>
      <c r="F1" s="258">
        <f t="shared" si="0"/>
        <v>202402</v>
      </c>
      <c r="G1" s="258">
        <f t="shared" si="0"/>
        <v>202403</v>
      </c>
      <c r="H1" s="258">
        <f t="shared" si="0"/>
        <v>202404</v>
      </c>
      <c r="I1" s="258">
        <f t="shared" si="0"/>
        <v>202405</v>
      </c>
      <c r="J1" s="258">
        <f t="shared" si="0"/>
        <v>202406</v>
      </c>
      <c r="K1" s="258">
        <f t="shared" si="0"/>
        <v>202407</v>
      </c>
      <c r="L1" s="258">
        <f t="shared" si="0"/>
        <v>202408</v>
      </c>
      <c r="M1" s="258">
        <f t="shared" si="0"/>
        <v>202409</v>
      </c>
      <c r="N1" s="258">
        <f t="shared" si="0"/>
        <v>202410</v>
      </c>
      <c r="O1" s="258">
        <f t="shared" si="0"/>
        <v>202411</v>
      </c>
      <c r="P1" s="258">
        <f t="shared" si="0"/>
        <v>202412</v>
      </c>
      <c r="Q1" s="258">
        <f t="shared" si="0"/>
        <v>202501</v>
      </c>
      <c r="R1" s="258">
        <f t="shared" si="0"/>
        <v>202502</v>
      </c>
      <c r="S1" s="258">
        <f t="shared" si="0"/>
        <v>202503</v>
      </c>
      <c r="T1" s="258">
        <f t="shared" si="0"/>
        <v>202504</v>
      </c>
      <c r="U1" s="258">
        <f t="shared" si="0"/>
        <v>202505</v>
      </c>
      <c r="V1" s="258">
        <f t="shared" si="0"/>
        <v>202506</v>
      </c>
      <c r="W1" s="258">
        <f t="shared" si="0"/>
        <v>202507</v>
      </c>
      <c r="X1" s="258">
        <f t="shared" si="0"/>
        <v>202508</v>
      </c>
      <c r="Y1" s="258">
        <f t="shared" si="0"/>
        <v>202509</v>
      </c>
      <c r="Z1" s="258">
        <f t="shared" si="0"/>
        <v>202510</v>
      </c>
      <c r="AA1" s="258">
        <f t="shared" si="0"/>
        <v>202511</v>
      </c>
      <c r="AB1" s="258">
        <f t="shared" si="0"/>
        <v>202512</v>
      </c>
      <c r="AC1" s="258">
        <f t="shared" si="0"/>
        <v>202601</v>
      </c>
      <c r="AD1" s="258">
        <f t="shared" si="0"/>
        <v>202602</v>
      </c>
      <c r="AE1" s="258">
        <f t="shared" si="0"/>
        <v>202603</v>
      </c>
      <c r="AF1" s="258">
        <f t="shared" si="0"/>
        <v>202604</v>
      </c>
      <c r="AG1" s="258">
        <f t="shared" si="0"/>
        <v>202605</v>
      </c>
      <c r="AH1" s="258">
        <f t="shared" si="0"/>
        <v>202606</v>
      </c>
      <c r="AI1" s="258">
        <f t="shared" si="0"/>
        <v>202607</v>
      </c>
      <c r="AJ1" s="258">
        <f t="shared" si="0"/>
        <v>202608</v>
      </c>
      <c r="AK1" s="258">
        <f t="shared" si="0"/>
        <v>202609</v>
      </c>
      <c r="AL1" s="258">
        <f t="shared" si="0"/>
        <v>202610</v>
      </c>
      <c r="AM1" s="258">
        <f t="shared" si="0"/>
        <v>202611</v>
      </c>
      <c r="AN1" s="258">
        <f t="shared" si="0"/>
        <v>202612</v>
      </c>
      <c r="BC1" s="199"/>
      <c r="BD1" s="150"/>
    </row>
    <row r="2" spans="1:76" ht="24" customHeight="1">
      <c r="A2" s="259"/>
      <c r="B2" s="200"/>
      <c r="C2" s="234" t="s">
        <v>20</v>
      </c>
      <c r="BA2" s="157"/>
      <c r="BB2" s="259"/>
      <c r="BC2" s="200" t="s">
        <v>21</v>
      </c>
    </row>
    <row r="3" spans="1:76" ht="28">
      <c r="A3" s="150"/>
      <c r="B3" s="260"/>
      <c r="C3" s="236" t="s">
        <v>696</v>
      </c>
      <c r="BA3" s="157"/>
      <c r="BB3" s="196"/>
      <c r="BD3" s="238"/>
      <c r="BE3" s="238"/>
      <c r="BF3" s="238"/>
    </row>
    <row r="4" spans="1:76" ht="29">
      <c r="A4" s="392" t="s">
        <v>697</v>
      </c>
      <c r="B4" s="392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BA4" s="157"/>
      <c r="BB4" s="196"/>
      <c r="BC4" s="200" t="s">
        <v>25</v>
      </c>
    </row>
    <row r="5" spans="1:76" ht="28">
      <c r="A5" s="196"/>
      <c r="B5" s="200"/>
      <c r="C5" s="26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BA5" s="157"/>
      <c r="BB5" s="196"/>
      <c r="BC5" s="200"/>
    </row>
    <row r="6" spans="1:76" s="161" customFormat="1" ht="58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162" t="s">
        <v>31</v>
      </c>
      <c r="BC6" s="261" t="s">
        <v>698</v>
      </c>
      <c r="BD6" s="211" t="s">
        <v>33</v>
      </c>
      <c r="BE6" s="262" t="s">
        <v>34</v>
      </c>
      <c r="BF6" s="166" t="s">
        <v>35</v>
      </c>
      <c r="BG6" s="320" t="s">
        <v>36</v>
      </c>
      <c r="BH6" s="365" t="s">
        <v>30</v>
      </c>
      <c r="BI6" s="168" t="s">
        <v>37</v>
      </c>
      <c r="BJ6" s="167" t="s">
        <v>38</v>
      </c>
      <c r="BK6" s="212" t="s">
        <v>39</v>
      </c>
      <c r="BL6" s="166" t="s">
        <v>40</v>
      </c>
      <c r="BM6" s="342" t="s">
        <v>6</v>
      </c>
      <c r="BN6" s="169" t="s">
        <v>7</v>
      </c>
      <c r="BO6" s="169" t="s">
        <v>8</v>
      </c>
      <c r="BP6" s="169" t="s">
        <v>41</v>
      </c>
      <c r="BQ6" s="170" t="s">
        <v>42</v>
      </c>
      <c r="BR6" s="171" t="s">
        <v>43</v>
      </c>
      <c r="BS6" s="172" t="s">
        <v>44</v>
      </c>
      <c r="BT6" s="171" t="s">
        <v>43</v>
      </c>
      <c r="BU6" s="173" t="s">
        <v>45</v>
      </c>
      <c r="BV6" s="171" t="s">
        <v>43</v>
      </c>
      <c r="BW6" s="173" t="s">
        <v>46</v>
      </c>
      <c r="BX6" s="171" t="s">
        <v>43</v>
      </c>
    </row>
    <row r="7" spans="1:76" ht="36.65" customHeight="1">
      <c r="A7" s="137" t="s">
        <v>699</v>
      </c>
      <c r="B7" s="137" t="s">
        <v>700</v>
      </c>
      <c r="C7" s="137" t="s">
        <v>701</v>
      </c>
      <c r="D7" s="139" t="str">
        <f t="shared" ref="D7:D17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17" si="2">BH7</f>
        <v>46387</v>
      </c>
      <c r="BA7" s="150"/>
      <c r="BB7" s="177" t="s">
        <v>699</v>
      </c>
      <c r="BC7" s="254" t="s">
        <v>699</v>
      </c>
      <c r="BD7" s="187" t="s">
        <v>702</v>
      </c>
      <c r="BE7" s="178" t="s">
        <v>565</v>
      </c>
      <c r="BF7" s="178" t="s">
        <v>229</v>
      </c>
      <c r="BG7" s="179">
        <v>45026</v>
      </c>
      <c r="BH7" s="222">
        <v>46387</v>
      </c>
      <c r="BI7" s="179">
        <f t="shared" ref="BI7:BI17" si="3">IF(DAY(BG7)&lt;=15,DATE(YEAR(BG7),MONTH(BG7),1),EOMONTH(BG7,0))</f>
        <v>45017</v>
      </c>
      <c r="BJ7" s="179">
        <f t="shared" ref="BJ7:BJ17" si="4">IF(DAY(BH7)&lt;=15,DATE(YEAR(BH7),MONTH(BH7),1),EOMONTH(BH7,0))</f>
        <v>46387</v>
      </c>
      <c r="BK7" s="180" t="s">
        <v>633</v>
      </c>
      <c r="BL7" s="257" t="s">
        <v>703</v>
      </c>
      <c r="BM7" s="176"/>
      <c r="BN7" s="176" t="s">
        <v>10</v>
      </c>
      <c r="BO7" s="176"/>
      <c r="BP7" s="176"/>
      <c r="BQ7" s="181">
        <f>BS7-60</f>
        <v>44756</v>
      </c>
      <c r="BR7" s="181">
        <f t="shared" ref="BR7:BR17" si="5">IF(DAY(BQ7)&lt;=15,DATE(YEAR(BQ7),MONTH(BQ7),1),EOMONTH(BQ7,0))</f>
        <v>44743</v>
      </c>
      <c r="BS7" s="181">
        <f t="shared" ref="BS7:BS17" si="6">BU7</f>
        <v>44816</v>
      </c>
      <c r="BT7" s="181">
        <f t="shared" ref="BT7:BT17" si="7">IF(DAY(BS7)&lt;=15,DATE(YEAR(BS7),MONTH(BS7),1),EOMONTH(BS7,0))</f>
        <v>44805</v>
      </c>
      <c r="BU7" s="181">
        <f>BW7-210</f>
        <v>44816</v>
      </c>
      <c r="BV7" s="181">
        <f t="shared" ref="BV7:BV17" si="8">IF(DAY(BU7)&lt;=15,DATE(YEAR(BU7),MONTH(BU7),1),EOMONTH(BU7,0))</f>
        <v>44805</v>
      </c>
      <c r="BW7" s="181">
        <f t="shared" ref="BW7:BW17" si="9">BG7</f>
        <v>45026</v>
      </c>
      <c r="BX7" s="181">
        <f t="shared" ref="BX7:BX17" si="10">IF(DAY(BW7)&lt;=15,DATE(YEAR(BW7),MONTH(BW7),1),EOMONTH(BW7,0))</f>
        <v>45017</v>
      </c>
    </row>
    <row r="8" spans="1:76" ht="36.65" customHeight="1">
      <c r="A8" s="137" t="s">
        <v>704</v>
      </c>
      <c r="B8" s="137" t="s">
        <v>700</v>
      </c>
      <c r="C8" s="137" t="s">
        <v>705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46619</v>
      </c>
      <c r="BA8" s="150"/>
      <c r="BB8" s="177" t="s">
        <v>699</v>
      </c>
      <c r="BC8" s="254" t="s">
        <v>704</v>
      </c>
      <c r="BD8" s="187" t="s">
        <v>702</v>
      </c>
      <c r="BE8" s="178" t="s">
        <v>565</v>
      </c>
      <c r="BF8" s="178" t="s">
        <v>195</v>
      </c>
      <c r="BG8" s="179">
        <v>45159</v>
      </c>
      <c r="BH8" s="222">
        <v>46619</v>
      </c>
      <c r="BI8" s="179">
        <f t="shared" si="3"/>
        <v>45169</v>
      </c>
      <c r="BJ8" s="179">
        <f t="shared" si="4"/>
        <v>46630</v>
      </c>
      <c r="BK8" s="180" t="s">
        <v>633</v>
      </c>
      <c r="BL8" s="257" t="s">
        <v>706</v>
      </c>
      <c r="BM8" s="176"/>
      <c r="BN8" s="176" t="s">
        <v>10</v>
      </c>
      <c r="BO8" s="176"/>
      <c r="BP8" s="176"/>
      <c r="BQ8" s="181">
        <f>BS8-60</f>
        <v>44889</v>
      </c>
      <c r="BR8" s="181">
        <f t="shared" si="5"/>
        <v>44895</v>
      </c>
      <c r="BS8" s="181">
        <f t="shared" si="6"/>
        <v>44949</v>
      </c>
      <c r="BT8" s="181">
        <f t="shared" si="7"/>
        <v>44957</v>
      </c>
      <c r="BU8" s="181">
        <f>BW8-210</f>
        <v>44949</v>
      </c>
      <c r="BV8" s="181">
        <f t="shared" si="8"/>
        <v>44957</v>
      </c>
      <c r="BW8" s="181">
        <f t="shared" si="9"/>
        <v>45159</v>
      </c>
      <c r="BX8" s="181">
        <f t="shared" si="10"/>
        <v>45169</v>
      </c>
    </row>
    <row r="9" spans="1:76" ht="36" customHeight="1">
      <c r="A9" s="137" t="s">
        <v>707</v>
      </c>
      <c r="B9" s="137" t="s">
        <v>708</v>
      </c>
      <c r="C9" s="137" t="s">
        <v>709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46489</v>
      </c>
      <c r="BA9" s="150"/>
      <c r="BB9" s="177" t="s">
        <v>707</v>
      </c>
      <c r="BC9" s="254" t="s">
        <v>707</v>
      </c>
      <c r="BD9" s="187" t="s">
        <v>702</v>
      </c>
      <c r="BE9" s="178" t="s">
        <v>632</v>
      </c>
      <c r="BF9" s="178" t="s">
        <v>195</v>
      </c>
      <c r="BG9" s="179">
        <v>45029</v>
      </c>
      <c r="BH9" s="222">
        <v>46489</v>
      </c>
      <c r="BI9" s="179">
        <f t="shared" si="3"/>
        <v>45017</v>
      </c>
      <c r="BJ9" s="179">
        <f t="shared" si="4"/>
        <v>46478</v>
      </c>
      <c r="BK9" s="180" t="s">
        <v>633</v>
      </c>
      <c r="BL9" s="257" t="s">
        <v>710</v>
      </c>
      <c r="BM9" s="176"/>
      <c r="BN9" s="176" t="s">
        <v>10</v>
      </c>
      <c r="BO9" s="176" t="s">
        <v>11</v>
      </c>
      <c r="BP9" s="176" t="s">
        <v>11</v>
      </c>
      <c r="BQ9" s="181">
        <f>BS9-60</f>
        <v>44759</v>
      </c>
      <c r="BR9" s="181">
        <f t="shared" si="5"/>
        <v>44773</v>
      </c>
      <c r="BS9" s="181">
        <f t="shared" si="6"/>
        <v>44819</v>
      </c>
      <c r="BT9" s="181">
        <f t="shared" si="7"/>
        <v>44805</v>
      </c>
      <c r="BU9" s="181">
        <f>BW9-210</f>
        <v>44819</v>
      </c>
      <c r="BV9" s="181">
        <f t="shared" si="8"/>
        <v>44805</v>
      </c>
      <c r="BW9" s="181">
        <f t="shared" si="9"/>
        <v>45029</v>
      </c>
      <c r="BX9" s="181">
        <f t="shared" si="10"/>
        <v>45017</v>
      </c>
    </row>
    <row r="10" spans="1:76" ht="36.65" customHeight="1">
      <c r="A10" s="137" t="s">
        <v>711</v>
      </c>
      <c r="B10" s="137" t="s">
        <v>708</v>
      </c>
      <c r="C10" s="137" t="s">
        <v>709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46686</v>
      </c>
      <c r="BA10" s="150"/>
      <c r="BB10" s="177" t="s">
        <v>707</v>
      </c>
      <c r="BC10" s="254" t="s">
        <v>711</v>
      </c>
      <c r="BD10" s="187" t="s">
        <v>702</v>
      </c>
      <c r="BE10" s="178" t="s">
        <v>632</v>
      </c>
      <c r="BF10" s="178" t="s">
        <v>195</v>
      </c>
      <c r="BG10" s="179">
        <v>45226</v>
      </c>
      <c r="BH10" s="222">
        <v>46686</v>
      </c>
      <c r="BI10" s="179">
        <f t="shared" si="3"/>
        <v>45230</v>
      </c>
      <c r="BJ10" s="179">
        <f t="shared" si="4"/>
        <v>46691</v>
      </c>
      <c r="BK10" s="180" t="s">
        <v>633</v>
      </c>
      <c r="BL10" s="257" t="s">
        <v>712</v>
      </c>
      <c r="BM10" s="176"/>
      <c r="BN10" s="176" t="s">
        <v>10</v>
      </c>
      <c r="BO10" s="176" t="s">
        <v>11</v>
      </c>
      <c r="BP10" s="176" t="s">
        <v>11</v>
      </c>
      <c r="BQ10" s="181">
        <f>BS10-90</f>
        <v>44926</v>
      </c>
      <c r="BR10" s="181">
        <f t="shared" si="5"/>
        <v>44926</v>
      </c>
      <c r="BS10" s="181">
        <f t="shared" si="6"/>
        <v>45016</v>
      </c>
      <c r="BT10" s="181">
        <f t="shared" si="7"/>
        <v>45016</v>
      </c>
      <c r="BU10" s="181">
        <f>BW10-210</f>
        <v>45016</v>
      </c>
      <c r="BV10" s="181">
        <f t="shared" si="8"/>
        <v>45016</v>
      </c>
      <c r="BW10" s="181">
        <f t="shared" si="9"/>
        <v>45226</v>
      </c>
      <c r="BX10" s="181">
        <f t="shared" si="10"/>
        <v>45230</v>
      </c>
    </row>
    <row r="11" spans="1:76" ht="36.65" customHeight="1">
      <c r="A11" s="137" t="s">
        <v>713</v>
      </c>
      <c r="B11" s="137" t="s">
        <v>714</v>
      </c>
      <c r="C11" s="137" t="s">
        <v>715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46209</v>
      </c>
      <c r="AP11" s="192"/>
      <c r="BA11" s="150"/>
      <c r="BB11" s="253" t="s">
        <v>716</v>
      </c>
      <c r="BC11" s="254" t="s">
        <v>713</v>
      </c>
      <c r="BD11" s="187" t="s">
        <v>702</v>
      </c>
      <c r="BE11" s="178" t="s">
        <v>276</v>
      </c>
      <c r="BF11" s="187" t="s">
        <v>195</v>
      </c>
      <c r="BG11" s="222">
        <v>44384</v>
      </c>
      <c r="BH11" s="222">
        <v>46209</v>
      </c>
      <c r="BI11" s="179">
        <f t="shared" si="3"/>
        <v>44378</v>
      </c>
      <c r="BJ11" s="179">
        <f t="shared" si="4"/>
        <v>46204</v>
      </c>
      <c r="BK11" s="180" t="s">
        <v>0</v>
      </c>
      <c r="BL11" s="263" t="s">
        <v>717</v>
      </c>
      <c r="BM11" s="176"/>
      <c r="BN11" s="176" t="s">
        <v>10</v>
      </c>
      <c r="BO11" s="176" t="s">
        <v>11</v>
      </c>
      <c r="BP11" s="176"/>
      <c r="BQ11" s="228">
        <f>BS11-90</f>
        <v>44114</v>
      </c>
      <c r="BR11" s="228">
        <f t="shared" si="5"/>
        <v>44105</v>
      </c>
      <c r="BS11" s="228">
        <f t="shared" si="6"/>
        <v>44204</v>
      </c>
      <c r="BT11" s="228">
        <f t="shared" si="7"/>
        <v>44197</v>
      </c>
      <c r="BU11" s="228">
        <f>BW11-180</f>
        <v>44204</v>
      </c>
      <c r="BV11" s="228">
        <f t="shared" si="8"/>
        <v>44197</v>
      </c>
      <c r="BW11" s="228">
        <f t="shared" si="9"/>
        <v>44384</v>
      </c>
      <c r="BX11" s="228">
        <f t="shared" si="10"/>
        <v>44378</v>
      </c>
    </row>
    <row r="12" spans="1:76" s="155" customFormat="1" ht="36.65" customHeight="1">
      <c r="A12" s="137" t="s">
        <v>75</v>
      </c>
      <c r="B12" s="137" t="s">
        <v>714</v>
      </c>
      <c r="C12" s="137" t="s">
        <v>715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47670</v>
      </c>
      <c r="AP12" s="192"/>
      <c r="BB12" s="253" t="s">
        <v>716</v>
      </c>
      <c r="BC12" s="254" t="s">
        <v>70</v>
      </c>
      <c r="BD12" s="264" t="s">
        <v>702</v>
      </c>
      <c r="BE12" s="178" t="s">
        <v>276</v>
      </c>
      <c r="BF12" s="187" t="s">
        <v>195</v>
      </c>
      <c r="BG12" s="222">
        <v>46210</v>
      </c>
      <c r="BH12" s="222">
        <v>47670</v>
      </c>
      <c r="BI12" s="179">
        <f t="shared" si="3"/>
        <v>46204</v>
      </c>
      <c r="BJ12" s="179">
        <f t="shared" si="4"/>
        <v>47665</v>
      </c>
      <c r="BK12" s="180" t="s">
        <v>0</v>
      </c>
      <c r="BL12" s="265" t="s">
        <v>717</v>
      </c>
      <c r="BM12" s="176"/>
      <c r="BN12" s="176" t="s">
        <v>10</v>
      </c>
      <c r="BO12" s="176" t="s">
        <v>11</v>
      </c>
      <c r="BP12" s="176"/>
      <c r="BQ12" s="219">
        <f>BS12-152</f>
        <v>45878</v>
      </c>
      <c r="BR12" s="219">
        <f t="shared" si="5"/>
        <v>45870</v>
      </c>
      <c r="BS12" s="219">
        <f t="shared" si="6"/>
        <v>46030</v>
      </c>
      <c r="BT12" s="219">
        <f t="shared" si="7"/>
        <v>46023</v>
      </c>
      <c r="BU12" s="219">
        <f>BW12-180</f>
        <v>46030</v>
      </c>
      <c r="BV12" s="219">
        <f t="shared" si="8"/>
        <v>46023</v>
      </c>
      <c r="BW12" s="219">
        <f t="shared" si="9"/>
        <v>46210</v>
      </c>
      <c r="BX12" s="219">
        <f t="shared" si="10"/>
        <v>46204</v>
      </c>
    </row>
    <row r="13" spans="1:76" s="155" customFormat="1" ht="44.15" customHeight="1">
      <c r="A13" s="137" t="s">
        <v>718</v>
      </c>
      <c r="B13" s="137" t="s">
        <v>714</v>
      </c>
      <c r="C13" s="137" t="s">
        <v>719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46388</v>
      </c>
      <c r="BB13" s="221" t="s">
        <v>718</v>
      </c>
      <c r="BC13" s="254" t="s">
        <v>718</v>
      </c>
      <c r="BD13" s="187" t="s">
        <v>702</v>
      </c>
      <c r="BE13" s="178" t="s">
        <v>492</v>
      </c>
      <c r="BF13" s="178" t="s">
        <v>195</v>
      </c>
      <c r="BG13" s="222">
        <v>44928</v>
      </c>
      <c r="BH13" s="222">
        <v>46388</v>
      </c>
      <c r="BI13" s="179">
        <f t="shared" si="3"/>
        <v>44927</v>
      </c>
      <c r="BJ13" s="179">
        <f t="shared" si="4"/>
        <v>46388</v>
      </c>
      <c r="BK13" s="180" t="s">
        <v>0</v>
      </c>
      <c r="BL13" s="340" t="s">
        <v>720</v>
      </c>
      <c r="BM13" s="176"/>
      <c r="BN13" s="176" t="s">
        <v>10</v>
      </c>
      <c r="BO13" s="176" t="s">
        <v>11</v>
      </c>
      <c r="BP13" s="176"/>
      <c r="BQ13" s="219">
        <f>BS13-60</f>
        <v>44658</v>
      </c>
      <c r="BR13" s="219">
        <f t="shared" si="5"/>
        <v>44652</v>
      </c>
      <c r="BS13" s="219">
        <f t="shared" si="6"/>
        <v>44718</v>
      </c>
      <c r="BT13" s="219">
        <f t="shared" si="7"/>
        <v>44713</v>
      </c>
      <c r="BU13" s="219">
        <f>BW13-210</f>
        <v>44718</v>
      </c>
      <c r="BV13" s="219">
        <f t="shared" si="8"/>
        <v>44713</v>
      </c>
      <c r="BW13" s="219">
        <f t="shared" si="9"/>
        <v>44928</v>
      </c>
      <c r="BX13" s="219">
        <f t="shared" si="10"/>
        <v>44927</v>
      </c>
    </row>
    <row r="14" spans="1:76" s="155" customFormat="1" ht="36.65" customHeight="1">
      <c r="A14" s="137" t="s">
        <v>721</v>
      </c>
      <c r="B14" s="137" t="s">
        <v>714</v>
      </c>
      <c r="C14" s="137" t="s">
        <v>722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46221</v>
      </c>
      <c r="AQ14" s="192"/>
      <c r="AR14" s="192"/>
      <c r="AS14" s="192"/>
      <c r="AT14" s="192"/>
      <c r="BB14" s="253" t="s">
        <v>721</v>
      </c>
      <c r="BC14" s="254" t="s">
        <v>721</v>
      </c>
      <c r="BD14" s="187" t="s">
        <v>702</v>
      </c>
      <c r="BE14" s="178" t="s">
        <v>276</v>
      </c>
      <c r="BF14" s="187" t="s">
        <v>195</v>
      </c>
      <c r="BG14" s="222">
        <v>44761</v>
      </c>
      <c r="BH14" s="222">
        <v>46221</v>
      </c>
      <c r="BI14" s="179">
        <f t="shared" si="3"/>
        <v>44773</v>
      </c>
      <c r="BJ14" s="179">
        <f t="shared" si="4"/>
        <v>46234</v>
      </c>
      <c r="BK14" s="180" t="s">
        <v>0</v>
      </c>
      <c r="BL14" s="266" t="s">
        <v>723</v>
      </c>
      <c r="BM14" s="176"/>
      <c r="BN14" s="176" t="s">
        <v>10</v>
      </c>
      <c r="BO14" s="176" t="s">
        <v>11</v>
      </c>
      <c r="BP14" s="176"/>
      <c r="BQ14" s="228">
        <f>BS14-90</f>
        <v>44491</v>
      </c>
      <c r="BR14" s="228">
        <f t="shared" si="5"/>
        <v>44500</v>
      </c>
      <c r="BS14" s="228">
        <f t="shared" si="6"/>
        <v>44581</v>
      </c>
      <c r="BT14" s="228">
        <f t="shared" si="7"/>
        <v>44592</v>
      </c>
      <c r="BU14" s="228">
        <f>BW14-180</f>
        <v>44581</v>
      </c>
      <c r="BV14" s="228">
        <f t="shared" si="8"/>
        <v>44592</v>
      </c>
      <c r="BW14" s="228">
        <f t="shared" si="9"/>
        <v>44761</v>
      </c>
      <c r="BX14" s="228">
        <f t="shared" si="10"/>
        <v>44773</v>
      </c>
    </row>
    <row r="15" spans="1:76" s="155" customFormat="1" ht="36.65" customHeight="1">
      <c r="A15" s="137" t="s">
        <v>75</v>
      </c>
      <c r="B15" s="137" t="s">
        <v>714</v>
      </c>
      <c r="C15" s="137" t="s">
        <v>722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47682</v>
      </c>
      <c r="AQ15" s="192"/>
      <c r="AR15" s="192"/>
      <c r="AS15" s="192"/>
      <c r="AT15" s="192"/>
      <c r="BB15" s="253" t="s">
        <v>721</v>
      </c>
      <c r="BC15" s="254" t="s">
        <v>70</v>
      </c>
      <c r="BD15" s="187" t="s">
        <v>702</v>
      </c>
      <c r="BE15" s="178" t="s">
        <v>276</v>
      </c>
      <c r="BF15" s="187" t="s">
        <v>195</v>
      </c>
      <c r="BG15" s="222">
        <v>46222</v>
      </c>
      <c r="BH15" s="222">
        <v>47682</v>
      </c>
      <c r="BI15" s="179">
        <f t="shared" si="3"/>
        <v>46234</v>
      </c>
      <c r="BJ15" s="179">
        <f t="shared" si="4"/>
        <v>47695</v>
      </c>
      <c r="BK15" s="180" t="s">
        <v>0</v>
      </c>
      <c r="BL15" s="266" t="s">
        <v>723</v>
      </c>
      <c r="BM15" s="176"/>
      <c r="BN15" s="176" t="s">
        <v>10</v>
      </c>
      <c r="BO15" s="176" t="s">
        <v>11</v>
      </c>
      <c r="BP15" s="176"/>
      <c r="BQ15" s="228">
        <f>BS15-152</f>
        <v>45890</v>
      </c>
      <c r="BR15" s="228">
        <f t="shared" si="5"/>
        <v>45900</v>
      </c>
      <c r="BS15" s="228">
        <f t="shared" si="6"/>
        <v>46042</v>
      </c>
      <c r="BT15" s="228">
        <f t="shared" si="7"/>
        <v>46053</v>
      </c>
      <c r="BU15" s="228">
        <f>BW15-180</f>
        <v>46042</v>
      </c>
      <c r="BV15" s="228">
        <f t="shared" si="8"/>
        <v>46053</v>
      </c>
      <c r="BW15" s="228">
        <f t="shared" si="9"/>
        <v>46222</v>
      </c>
      <c r="BX15" s="228">
        <f t="shared" si="10"/>
        <v>46234</v>
      </c>
    </row>
    <row r="16" spans="1:76" s="155" customFormat="1" ht="36.65" customHeight="1">
      <c r="A16" s="137" t="s">
        <v>724</v>
      </c>
      <c r="B16" s="137" t="s">
        <v>714</v>
      </c>
      <c r="C16" s="137" t="s">
        <v>725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46361</v>
      </c>
      <c r="BB16" s="221" t="s">
        <v>724</v>
      </c>
      <c r="BC16" s="254" t="s">
        <v>724</v>
      </c>
      <c r="BD16" s="187" t="s">
        <v>702</v>
      </c>
      <c r="BE16" s="178" t="s">
        <v>492</v>
      </c>
      <c r="BF16" s="178" t="s">
        <v>60</v>
      </c>
      <c r="BG16" s="222">
        <v>44901</v>
      </c>
      <c r="BH16" s="222">
        <v>46361</v>
      </c>
      <c r="BI16" s="179">
        <f t="shared" si="3"/>
        <v>44896</v>
      </c>
      <c r="BJ16" s="179">
        <f t="shared" si="4"/>
        <v>46357</v>
      </c>
      <c r="BK16" s="180" t="s">
        <v>0</v>
      </c>
      <c r="BL16" s="341" t="s">
        <v>720</v>
      </c>
      <c r="BM16" s="176"/>
      <c r="BN16" s="176" t="s">
        <v>10</v>
      </c>
      <c r="BO16" s="176" t="s">
        <v>11</v>
      </c>
      <c r="BP16" s="176"/>
      <c r="BQ16" s="228">
        <f>BS16-60</f>
        <v>44631</v>
      </c>
      <c r="BR16" s="228">
        <f t="shared" si="5"/>
        <v>44621</v>
      </c>
      <c r="BS16" s="228">
        <f t="shared" si="6"/>
        <v>44691</v>
      </c>
      <c r="BT16" s="228">
        <f t="shared" si="7"/>
        <v>44682</v>
      </c>
      <c r="BU16" s="228">
        <f>BW16-210</f>
        <v>44691</v>
      </c>
      <c r="BV16" s="228">
        <f t="shared" si="8"/>
        <v>44682</v>
      </c>
      <c r="BW16" s="228">
        <f t="shared" si="9"/>
        <v>44901</v>
      </c>
      <c r="BX16" s="228">
        <f t="shared" si="10"/>
        <v>44896</v>
      </c>
    </row>
    <row r="17" spans="1:76" s="155" customFormat="1" ht="36.65" customHeight="1">
      <c r="A17" s="137" t="s">
        <v>726</v>
      </c>
      <c r="B17" s="137" t="s">
        <v>727</v>
      </c>
      <c r="C17" s="137" t="s">
        <v>728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46601</v>
      </c>
      <c r="AP17" s="150"/>
      <c r="BB17" s="177" t="s">
        <v>726</v>
      </c>
      <c r="BC17" s="254" t="s">
        <v>726</v>
      </c>
      <c r="BD17" s="187" t="s">
        <v>702</v>
      </c>
      <c r="BE17" s="178" t="s">
        <v>632</v>
      </c>
      <c r="BF17" s="178" t="s">
        <v>60</v>
      </c>
      <c r="BG17" s="179">
        <v>45141</v>
      </c>
      <c r="BH17" s="222">
        <v>46601</v>
      </c>
      <c r="BI17" s="179">
        <f t="shared" si="3"/>
        <v>45139</v>
      </c>
      <c r="BJ17" s="179">
        <f t="shared" si="4"/>
        <v>46600</v>
      </c>
      <c r="BK17" s="180" t="s">
        <v>633</v>
      </c>
      <c r="BL17" s="266" t="s">
        <v>729</v>
      </c>
      <c r="BM17" s="176"/>
      <c r="BN17" s="176" t="s">
        <v>10</v>
      </c>
      <c r="BO17" s="176" t="s">
        <v>11</v>
      </c>
      <c r="BP17" s="176"/>
      <c r="BQ17" s="181">
        <f>BS17-90</f>
        <v>44841</v>
      </c>
      <c r="BR17" s="181">
        <f t="shared" si="5"/>
        <v>44835</v>
      </c>
      <c r="BS17" s="181">
        <f t="shared" si="6"/>
        <v>44931</v>
      </c>
      <c r="BT17" s="181">
        <f t="shared" si="7"/>
        <v>44927</v>
      </c>
      <c r="BU17" s="181">
        <f>BW17-210</f>
        <v>44931</v>
      </c>
      <c r="BV17" s="181">
        <f t="shared" si="8"/>
        <v>44927</v>
      </c>
      <c r="BW17" s="181">
        <f t="shared" si="9"/>
        <v>45141</v>
      </c>
      <c r="BX17" s="181">
        <f t="shared" si="10"/>
        <v>45139</v>
      </c>
    </row>
    <row r="18" spans="1:76" ht="34.5" customHeight="1">
      <c r="A18" s="137" t="s">
        <v>730</v>
      </c>
      <c r="B18" s="137" t="s">
        <v>727</v>
      </c>
      <c r="C18" s="137" t="s">
        <v>731</v>
      </c>
      <c r="D18" s="139" t="str">
        <f ca="1">IF(BH18&lt;TODAY(),"Terminé",(IF(BG18&gt;=TODAY(),"A venir","En cours")))</f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>BH18</f>
        <v>46895</v>
      </c>
      <c r="AW18" s="153"/>
      <c r="AX18" s="147"/>
      <c r="AY18" s="148"/>
      <c r="AZ18" s="148"/>
      <c r="BA18" s="150"/>
      <c r="BB18" s="174" t="s">
        <v>730</v>
      </c>
      <c r="BC18" s="174" t="s">
        <v>730</v>
      </c>
      <c r="BD18" s="178" t="s">
        <v>184</v>
      </c>
      <c r="BE18" s="178" t="s">
        <v>184</v>
      </c>
      <c r="BF18" s="178" t="s">
        <v>60</v>
      </c>
      <c r="BG18" s="179">
        <v>45435</v>
      </c>
      <c r="BH18" s="179">
        <v>46895</v>
      </c>
      <c r="BI18" s="179">
        <f>IF(DAY(BG18)&lt;=15,DATE(YEAR(BG18),MONTH(BG18),1),EOMONTH(BG18,0))</f>
        <v>45443</v>
      </c>
      <c r="BJ18" s="179">
        <f>IF(DAY(BH18)&lt;=15,DATE(YEAR(BH18),MONTH(BH18),1),EOMONTH(BH18,0))</f>
        <v>46904</v>
      </c>
      <c r="BK18" s="175"/>
      <c r="BL18" s="175" t="s">
        <v>731</v>
      </c>
      <c r="BM18" s="176"/>
      <c r="BN18" s="176"/>
      <c r="BO18" s="180"/>
      <c r="BP18" s="180"/>
      <c r="BQ18" s="181">
        <f>BS18-60</f>
        <v>45165</v>
      </c>
      <c r="BR18" s="181">
        <f>IF(DAY(BQ18)&lt;=15,DATE(YEAR(BQ18),MONTH(BQ18),1),EOMONTH(BQ18,0))</f>
        <v>45169</v>
      </c>
      <c r="BS18" s="181">
        <f>BU18</f>
        <v>45225</v>
      </c>
      <c r="BT18" s="181">
        <f>IF(DAY(BS18)&lt;=15,DATE(YEAR(BS18),MONTH(BS18),1),EOMONTH(BS18,0))</f>
        <v>45230</v>
      </c>
      <c r="BU18" s="181">
        <f>BW18-210</f>
        <v>45225</v>
      </c>
      <c r="BV18" s="181">
        <f>IF(DAY(BU18)&lt;=15,DATE(YEAR(BU18),MONTH(BU18),1),EOMONTH(BU18,0))</f>
        <v>45230</v>
      </c>
      <c r="BW18" s="181">
        <f>BG18</f>
        <v>45435</v>
      </c>
      <c r="BX18" s="181">
        <f>IF(DAY(BW18)&lt;=15,DATE(YEAR(BW18),MONTH(BW18),1),EOMONTH(BW18,0))</f>
        <v>45443</v>
      </c>
    </row>
  </sheetData>
  <sheetProtection algorithmName="SHA-512" hashValue="vTX23mibx3MQKLBdCBq5VPNHPP/AhaYcKtpiZLTDRTwfIE9Ad/vf3DdPDX0hdGLT0YJ1/oBXpOF1k7Z8onbtRw==" saltValue="E8ldEpp54sMbzK3hogsQZg==" spinCount="100000" sheet="1" autoFilter="0"/>
  <autoFilter ref="A6:D6" xr:uid="{8C1C6235-A05B-401F-AB60-18906234EC95}"/>
  <mergeCells count="4">
    <mergeCell ref="E5:P5"/>
    <mergeCell ref="Q5:AB5"/>
    <mergeCell ref="AC5:AN5"/>
    <mergeCell ref="A4:B4"/>
  </mergeCells>
  <conditionalFormatting sqref="C2">
    <cfRule type="expression" dxfId="90" priority="8">
      <formula>AND(BL$6&gt;=#REF!,BL$6&lt;=#REF!)</formula>
    </cfRule>
    <cfRule type="expression" dxfId="89" priority="9">
      <formula>AND(BL$6&gt;=#REF!,BL$6&lt;=#REF!)</formula>
    </cfRule>
    <cfRule type="expression" dxfId="88" priority="10">
      <formula>AND(BL$6&gt;=#REF!,BL$6&lt;=#REF!)</formula>
    </cfRule>
    <cfRule type="expression" dxfId="87" priority="11">
      <formula>AND(BL$6&gt;=#REF!,BL$6&lt;=#REF!)</formula>
    </cfRule>
  </conditionalFormatting>
  <conditionalFormatting sqref="D1:D5 D19:D1048576">
    <cfRule type="containsText" dxfId="86" priority="34" operator="containsText" text="A venir">
      <formula>NOT(ISERROR(SEARCH("A venir",D1)))</formula>
    </cfRule>
  </conditionalFormatting>
  <conditionalFormatting sqref="D1:D1048576">
    <cfRule type="containsText" dxfId="85" priority="1" operator="containsText" text="Term">
      <formula>NOT(ISERROR(SEARCH("Term",D1)))</formula>
    </cfRule>
  </conditionalFormatting>
  <conditionalFormatting sqref="D6:D17">
    <cfRule type="containsText" dxfId="84" priority="22" operator="containsText" text="À venir">
      <formula>NOT(ISERROR(SEARCH("À venir",D6)))</formula>
    </cfRule>
  </conditionalFormatting>
  <conditionalFormatting sqref="D7:D17">
    <cfRule type="containsText" dxfId="83" priority="627" operator="containsText" text="En cours">
      <formula>NOT(ISERROR(SEARCH("En cours",D7)))</formula>
    </cfRule>
    <cfRule type="expression" dxfId="82" priority="628">
      <formula>AND(D$6&gt;=#REF!,D$6&lt;=#REF!)</formula>
    </cfRule>
    <cfRule type="expression" dxfId="81" priority="629">
      <formula>AND(D$6&gt;=$BP7,D$6&lt;=$BQ7)</formula>
    </cfRule>
    <cfRule type="expression" dxfId="80" priority="630">
      <formula>AND(D$6&gt;=#REF!,D$6&lt;=#REF!)</formula>
    </cfRule>
  </conditionalFormatting>
  <conditionalFormatting sqref="D18">
    <cfRule type="containsText" dxfId="79" priority="2" operator="containsText" text="A venir">
      <formula>NOT(ISERROR(SEARCH("A venir",D18)))</formula>
    </cfRule>
    <cfRule type="containsText" dxfId="78" priority="3" operator="containsText" text="En cours">
      <formula>NOT(ISERROR(SEARCH("En cours",D18)))</formula>
    </cfRule>
    <cfRule type="expression" dxfId="77" priority="4">
      <formula>AND(D$6&gt;=$BR18,D$6&lt;=$BT18)</formula>
    </cfRule>
  </conditionalFormatting>
  <conditionalFormatting sqref="D18:AN18">
    <cfRule type="expression" dxfId="76" priority="5">
      <formula>AND(D$6&gt;=$BI18,D$6&lt;=$BJ18)</formula>
    </cfRule>
    <cfRule type="expression" dxfId="75" priority="6">
      <formula>AND(D$6&gt;=$BV18,D$6&lt;=$BX18)</formula>
    </cfRule>
  </conditionalFormatting>
  <conditionalFormatting sqref="E7:AN17">
    <cfRule type="expression" dxfId="74" priority="12">
      <formula>AND(E$6&gt;=$BI7,E$6&lt;=$BJ7)</formula>
    </cfRule>
    <cfRule type="expression" dxfId="73" priority="13">
      <formula>AND(E$6&gt;=$BV7,E$6&lt;=$BX7)</formula>
    </cfRule>
    <cfRule type="expression" dxfId="72" priority="14">
      <formula>AND(E$6&gt;=$BR7,E$6&lt;=$BT7)</formula>
    </cfRule>
  </conditionalFormatting>
  <conditionalFormatting sqref="E18:AN18">
    <cfRule type="expression" dxfId="71" priority="7">
      <formula>AND(E$6&gt;=$BR18,E$6&lt;=$BT18)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67EB9C6-D563-4FDB-8EDA-2113CA226AF5}">
          <x14:formula1>
            <xm:f>Feuil1!$A$1:$A$3</xm:f>
          </x14:formula1>
          <xm:sqref>BK7:BK17</xm:sqref>
        </x14:dataValidation>
        <x14:dataValidation type="list" allowBlank="1" showInputMessage="1" showErrorMessage="1" xr:uid="{82BA0128-481A-4966-985A-0E50746D9EA6}">
          <x14:formula1>
            <xm:f>Feuil1!$A$7:$A$13</xm:f>
          </x14:formula1>
          <xm:sqref>BM7:BM17</xm:sqref>
        </x14:dataValidation>
        <x14:dataValidation type="list" allowBlank="1" showInputMessage="1" showErrorMessage="1" xr:uid="{5BA9E9F6-711A-4828-926E-3630E381826F}">
          <x14:formula1>
            <xm:f>Feuil1!$B$7:$B$9</xm:f>
          </x14:formula1>
          <xm:sqref>BN7:BN17</xm:sqref>
        </x14:dataValidation>
        <x14:dataValidation type="list" allowBlank="1" showInputMessage="1" showErrorMessage="1" xr:uid="{AF410ACB-E375-4CA4-964E-8EFAF60E2B66}">
          <x14:formula1>
            <xm:f>Feuil1!$D$7:$D$8</xm:f>
          </x14:formula1>
          <xm:sqref>BO7:BP17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6423-0589-4B11-9917-96CA4FE04513}">
  <sheetPr codeName="Feuil3">
    <pageSetUpPr fitToPage="1"/>
  </sheetPr>
  <dimension ref="A1:BX26"/>
  <sheetViews>
    <sheetView showGridLines="0" topLeftCell="A2" zoomScale="60" zoomScaleNormal="60" workbookViewId="0">
      <pane xSplit="4" ySplit="5" topLeftCell="E20" activePane="bottomRight" state="frozen"/>
      <selection pane="topRight" activeCell="E2" sqref="E2"/>
      <selection pane="bottomLeft" activeCell="A7" sqref="A7"/>
      <selection pane="bottomRight" activeCell="C22" sqref="C22"/>
    </sheetView>
  </sheetViews>
  <sheetFormatPr baseColWidth="10" defaultColWidth="15.54296875" defaultRowHeight="49" customHeight="1"/>
  <cols>
    <col min="1" max="1" width="14.54296875" style="29" customWidth="1"/>
    <col min="2" max="2" width="28.7265625" style="30" customWidth="1"/>
    <col min="3" max="3" width="64" style="30" customWidth="1"/>
    <col min="4" max="4" width="9.7265625" style="23" customWidth="1"/>
    <col min="5" max="5" width="3.1796875" style="17" customWidth="1"/>
    <col min="6" max="40" width="3.1796875" style="37" customWidth="1"/>
    <col min="41" max="41" width="13.1796875" style="6" customWidth="1"/>
    <col min="42" max="42" width="8.54296875" style="5" customWidth="1"/>
    <col min="43" max="53" width="15.54296875" style="5" customWidth="1"/>
    <col min="54" max="63" width="15.54296875" style="5" hidden="1" customWidth="1"/>
    <col min="64" max="64" width="57.453125" style="5" hidden="1" customWidth="1"/>
    <col min="65" max="65" width="32.453125" style="5" hidden="1" customWidth="1"/>
    <col min="66" max="66" width="20.7265625" style="5" hidden="1" customWidth="1"/>
    <col min="67" max="67" width="25.453125" style="5" hidden="1" customWidth="1"/>
    <col min="68" max="68" width="19.453125" style="5" hidden="1" customWidth="1"/>
    <col min="69" max="76" width="15.54296875" style="5" hidden="1" customWidth="1"/>
    <col min="77" max="78" width="15.54296875" style="5" customWidth="1"/>
    <col min="79" max="16384" width="15.54296875" style="5"/>
  </cols>
  <sheetData>
    <row r="1" spans="1:76" customFormat="1" ht="49" hidden="1" customHeight="1">
      <c r="A1" s="4"/>
      <c r="C1" s="30"/>
      <c r="D1" s="23"/>
      <c r="E1" s="15">
        <f t="shared" ref="E1:AN1" si="0">VALUE(YEAR(E6)&amp;TEXT(MONTH(E6),"00"))</f>
        <v>202401</v>
      </c>
      <c r="F1" s="15">
        <f t="shared" si="0"/>
        <v>202402</v>
      </c>
      <c r="G1" s="15">
        <f t="shared" si="0"/>
        <v>202403</v>
      </c>
      <c r="H1" s="15">
        <f t="shared" si="0"/>
        <v>202404</v>
      </c>
      <c r="I1" s="15">
        <f t="shared" si="0"/>
        <v>202405</v>
      </c>
      <c r="J1" s="15">
        <f t="shared" si="0"/>
        <v>202406</v>
      </c>
      <c r="K1" s="15">
        <f t="shared" si="0"/>
        <v>202407</v>
      </c>
      <c r="L1" s="15">
        <f t="shared" si="0"/>
        <v>202408</v>
      </c>
      <c r="M1" s="15">
        <f t="shared" si="0"/>
        <v>202409</v>
      </c>
      <c r="N1" s="15">
        <f t="shared" si="0"/>
        <v>202410</v>
      </c>
      <c r="O1" s="15">
        <f t="shared" si="0"/>
        <v>202411</v>
      </c>
      <c r="P1" s="15">
        <f t="shared" si="0"/>
        <v>202412</v>
      </c>
      <c r="Q1" s="15">
        <f t="shared" si="0"/>
        <v>202501</v>
      </c>
      <c r="R1" s="15">
        <f t="shared" si="0"/>
        <v>202502</v>
      </c>
      <c r="S1" s="15">
        <f t="shared" si="0"/>
        <v>202503</v>
      </c>
      <c r="T1" s="15">
        <f t="shared" si="0"/>
        <v>202504</v>
      </c>
      <c r="U1" s="15">
        <f t="shared" si="0"/>
        <v>202505</v>
      </c>
      <c r="V1" s="15">
        <f t="shared" si="0"/>
        <v>202506</v>
      </c>
      <c r="W1" s="15">
        <f t="shared" si="0"/>
        <v>202507</v>
      </c>
      <c r="X1" s="15">
        <f t="shared" si="0"/>
        <v>202508</v>
      </c>
      <c r="Y1" s="15">
        <f t="shared" si="0"/>
        <v>202509</v>
      </c>
      <c r="Z1" s="15">
        <f t="shared" si="0"/>
        <v>202510</v>
      </c>
      <c r="AA1" s="15">
        <f t="shared" si="0"/>
        <v>202511</v>
      </c>
      <c r="AB1" s="15">
        <f t="shared" si="0"/>
        <v>202512</v>
      </c>
      <c r="AC1" s="15">
        <f t="shared" si="0"/>
        <v>202601</v>
      </c>
      <c r="AD1" s="15">
        <f t="shared" si="0"/>
        <v>202602</v>
      </c>
      <c r="AE1" s="15">
        <f t="shared" si="0"/>
        <v>202603</v>
      </c>
      <c r="AF1" s="15">
        <f t="shared" si="0"/>
        <v>202604</v>
      </c>
      <c r="AG1" s="15">
        <f t="shared" si="0"/>
        <v>202605</v>
      </c>
      <c r="AH1" s="15">
        <f t="shared" si="0"/>
        <v>202606</v>
      </c>
      <c r="AI1" s="15">
        <f t="shared" si="0"/>
        <v>202607</v>
      </c>
      <c r="AJ1" s="15">
        <f t="shared" si="0"/>
        <v>202608</v>
      </c>
      <c r="AK1" s="15">
        <f t="shared" si="0"/>
        <v>202609</v>
      </c>
      <c r="AL1" s="15">
        <f t="shared" si="0"/>
        <v>202610</v>
      </c>
      <c r="AM1" s="15">
        <f t="shared" si="0"/>
        <v>202611</v>
      </c>
      <c r="AN1" s="15">
        <f t="shared" si="0"/>
        <v>202612</v>
      </c>
      <c r="AO1" s="6"/>
    </row>
    <row r="2" spans="1:76" ht="22" customHeight="1">
      <c r="A2" s="25"/>
      <c r="B2" s="26"/>
      <c r="C2" s="234" t="s">
        <v>268</v>
      </c>
    </row>
    <row r="3" spans="1:76" ht="22" customHeight="1">
      <c r="A3" s="25"/>
      <c r="B3" s="27"/>
      <c r="C3" s="236" t="s">
        <v>269</v>
      </c>
    </row>
    <row r="4" spans="1:76" ht="22" customHeight="1">
      <c r="A4" s="391" t="s">
        <v>732</v>
      </c>
      <c r="B4" s="391"/>
      <c r="C4" s="237" t="s">
        <v>24</v>
      </c>
    </row>
    <row r="5" spans="1:76" ht="28.5" thickBot="1">
      <c r="A5" s="203"/>
      <c r="B5" s="317"/>
      <c r="C5" s="204"/>
      <c r="D5" s="15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</row>
    <row r="6" spans="1:76" s="99" customFormat="1" ht="51" customHeight="1" thickBo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84" t="s">
        <v>31</v>
      </c>
      <c r="BC6" s="100" t="s">
        <v>32</v>
      </c>
      <c r="BD6" s="94" t="s">
        <v>488</v>
      </c>
      <c r="BE6" s="101" t="s">
        <v>34</v>
      </c>
      <c r="BF6" s="102" t="s">
        <v>35</v>
      </c>
      <c r="BG6" s="103" t="s">
        <v>36</v>
      </c>
      <c r="BH6" s="103" t="s">
        <v>30</v>
      </c>
      <c r="BI6" s="103" t="s">
        <v>37</v>
      </c>
      <c r="BJ6" s="92" t="s">
        <v>38</v>
      </c>
      <c r="BK6" s="94" t="s">
        <v>39</v>
      </c>
      <c r="BL6" s="94" t="s">
        <v>40</v>
      </c>
      <c r="BM6" s="331" t="s">
        <v>6</v>
      </c>
      <c r="BN6" s="94" t="s">
        <v>7</v>
      </c>
      <c r="BO6" s="94" t="s">
        <v>8</v>
      </c>
      <c r="BP6" s="105" t="s">
        <v>41</v>
      </c>
      <c r="BQ6" s="106" t="s">
        <v>42</v>
      </c>
      <c r="BR6" s="107" t="s">
        <v>43</v>
      </c>
      <c r="BS6" s="108" t="s">
        <v>44</v>
      </c>
      <c r="BT6" s="107" t="s">
        <v>43</v>
      </c>
      <c r="BU6" s="109" t="s">
        <v>45</v>
      </c>
      <c r="BV6" s="107" t="s">
        <v>43</v>
      </c>
      <c r="BW6" s="109" t="s">
        <v>46</v>
      </c>
      <c r="BX6" s="107" t="s">
        <v>43</v>
      </c>
    </row>
    <row r="7" spans="1:76" s="28" customFormat="1" ht="33" customHeight="1">
      <c r="A7" s="137" t="s">
        <v>733</v>
      </c>
      <c r="B7" s="137" t="s">
        <v>734</v>
      </c>
      <c r="C7" s="138" t="s">
        <v>735</v>
      </c>
      <c r="D7" s="139" t="str">
        <f t="shared" ref="D7:D24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26" si="2">BH7</f>
        <v>46526</v>
      </c>
      <c r="BB7" s="8" t="s">
        <v>736</v>
      </c>
      <c r="BC7" s="60" t="s">
        <v>733</v>
      </c>
      <c r="BD7" s="14" t="s">
        <v>737</v>
      </c>
      <c r="BE7" s="1" t="s">
        <v>737</v>
      </c>
      <c r="BF7" s="14" t="s">
        <v>60</v>
      </c>
      <c r="BG7" s="40">
        <v>45066</v>
      </c>
      <c r="BH7" s="11">
        <v>46526</v>
      </c>
      <c r="BI7" s="2">
        <f t="shared" ref="BI7:BI26" si="3">IF(DAY(BG7)&lt;=15,DATE(YEAR(BG7),MONTH(BG7),1),EOMONTH(BG7,0))</f>
        <v>45077</v>
      </c>
      <c r="BJ7" s="11">
        <f t="shared" ref="BJ7:BJ26" si="4">IF(DAY(BH7)&lt;=15,DATE(YEAR(BH7),MONTH(BH7),1),EOMONTH(BH7,0))</f>
        <v>46538</v>
      </c>
      <c r="BK7" s="46" t="s">
        <v>0</v>
      </c>
      <c r="BL7" s="53" t="s">
        <v>738</v>
      </c>
      <c r="BM7" s="46" t="s">
        <v>19</v>
      </c>
      <c r="BN7" s="46" t="s">
        <v>10</v>
      </c>
      <c r="BO7" s="78"/>
      <c r="BP7" s="53"/>
      <c r="BQ7" s="42">
        <f>BS7-60</f>
        <v>44796</v>
      </c>
      <c r="BR7" s="42">
        <f t="shared" ref="BR7:BR26" si="5">IF(DAY(BQ7)&lt;=15,DATE(YEAR(BQ7),MONTH(BQ7),1),EOMONTH(BQ7,0))</f>
        <v>44804</v>
      </c>
      <c r="BS7" s="42">
        <f t="shared" ref="BS7:BS26" si="6">BU7</f>
        <v>44856</v>
      </c>
      <c r="BT7" s="42">
        <f t="shared" ref="BT7:BT26" si="7">IF(DAY(BS7)&lt;=15,DATE(YEAR(BS7),MONTH(BS7),1),EOMONTH(BS7,0))</f>
        <v>44865</v>
      </c>
      <c r="BU7" s="42">
        <f>BW7-210</f>
        <v>44856</v>
      </c>
      <c r="BV7" s="42">
        <f t="shared" ref="BV7:BV26" si="8">IF(DAY(BU7)&lt;=15,DATE(YEAR(BU7),MONTH(BU7),1),EOMONTH(BU7,0))</f>
        <v>44865</v>
      </c>
      <c r="BW7" s="42">
        <f t="shared" ref="BW7:BW26" si="9">BG7</f>
        <v>45066</v>
      </c>
      <c r="BX7" s="42">
        <f t="shared" ref="BX7:BX26" si="10">IF(DAY(BW7)&lt;=15,DATE(YEAR(BW7),MONTH(BW7),1),EOMONTH(BW7,0))</f>
        <v>45077</v>
      </c>
    </row>
    <row r="8" spans="1:76" s="28" customFormat="1" ht="33" customHeight="1">
      <c r="A8" s="137" t="s">
        <v>739</v>
      </c>
      <c r="B8" s="137" t="s">
        <v>740</v>
      </c>
      <c r="C8" s="138" t="s">
        <v>741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46022</v>
      </c>
      <c r="BB8" s="8" t="s">
        <v>742</v>
      </c>
      <c r="BC8" s="60" t="s">
        <v>739</v>
      </c>
      <c r="BD8" s="14" t="s">
        <v>737</v>
      </c>
      <c r="BE8" s="1" t="s">
        <v>737</v>
      </c>
      <c r="BF8" s="14" t="s">
        <v>60</v>
      </c>
      <c r="BG8" s="40">
        <v>44562</v>
      </c>
      <c r="BH8" s="2">
        <v>46022</v>
      </c>
      <c r="BI8" s="2">
        <f t="shared" si="3"/>
        <v>44562</v>
      </c>
      <c r="BJ8" s="11">
        <f t="shared" si="4"/>
        <v>46022</v>
      </c>
      <c r="BK8" s="46" t="s">
        <v>2</v>
      </c>
      <c r="BL8" s="46" t="s">
        <v>743</v>
      </c>
      <c r="BM8" s="46" t="s">
        <v>19</v>
      </c>
      <c r="BN8" s="46" t="s">
        <v>13</v>
      </c>
      <c r="BO8" s="79"/>
      <c r="BP8" s="46"/>
      <c r="BQ8" s="39">
        <f>BS8-60</f>
        <v>44292</v>
      </c>
      <c r="BR8" s="39">
        <f t="shared" si="5"/>
        <v>44287</v>
      </c>
      <c r="BS8" s="39">
        <f t="shared" si="6"/>
        <v>44352</v>
      </c>
      <c r="BT8" s="39">
        <f t="shared" si="7"/>
        <v>44348</v>
      </c>
      <c r="BU8" s="39">
        <f>BW8-210</f>
        <v>44352</v>
      </c>
      <c r="BV8" s="39">
        <f t="shared" si="8"/>
        <v>44348</v>
      </c>
      <c r="BW8" s="39">
        <f t="shared" si="9"/>
        <v>44562</v>
      </c>
      <c r="BX8" s="39">
        <f t="shared" si="10"/>
        <v>44562</v>
      </c>
    </row>
    <row r="9" spans="1:76" s="28" customFormat="1" ht="33" customHeight="1">
      <c r="A9" s="137" t="s">
        <v>75</v>
      </c>
      <c r="B9" s="137" t="s">
        <v>740</v>
      </c>
      <c r="C9" s="138" t="s">
        <v>741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47483</v>
      </c>
      <c r="BB9" s="8" t="s">
        <v>742</v>
      </c>
      <c r="BC9" s="60" t="s">
        <v>70</v>
      </c>
      <c r="BD9" s="14" t="s">
        <v>737</v>
      </c>
      <c r="BE9" s="1"/>
      <c r="BF9" s="14" t="s">
        <v>60</v>
      </c>
      <c r="BG9" s="40">
        <v>46023</v>
      </c>
      <c r="BH9" s="2">
        <v>47483</v>
      </c>
      <c r="BI9" s="2">
        <f t="shared" si="3"/>
        <v>46023</v>
      </c>
      <c r="BJ9" s="11">
        <f t="shared" si="4"/>
        <v>47483</v>
      </c>
      <c r="BK9" s="46" t="s">
        <v>2</v>
      </c>
      <c r="BL9" s="53" t="s">
        <v>743</v>
      </c>
      <c r="BM9" s="53" t="s">
        <v>19</v>
      </c>
      <c r="BN9" s="46" t="s">
        <v>13</v>
      </c>
      <c r="BO9" s="78"/>
      <c r="BP9" s="53"/>
      <c r="BQ9" s="39">
        <f>BS9-152</f>
        <v>45631</v>
      </c>
      <c r="BR9" s="39">
        <f t="shared" si="5"/>
        <v>45627</v>
      </c>
      <c r="BS9" s="39">
        <f t="shared" si="6"/>
        <v>45783</v>
      </c>
      <c r="BT9" s="39">
        <f t="shared" si="7"/>
        <v>45778</v>
      </c>
      <c r="BU9" s="39">
        <f>BW9-240</f>
        <v>45783</v>
      </c>
      <c r="BV9" s="39">
        <f t="shared" si="8"/>
        <v>45778</v>
      </c>
      <c r="BW9" s="39">
        <f t="shared" si="9"/>
        <v>46023</v>
      </c>
      <c r="BX9" s="39">
        <f t="shared" si="10"/>
        <v>46023</v>
      </c>
    </row>
    <row r="10" spans="1:76" s="28" customFormat="1" ht="33" customHeight="1">
      <c r="A10" s="137" t="s">
        <v>744</v>
      </c>
      <c r="B10" s="137" t="s">
        <v>740</v>
      </c>
      <c r="C10" s="138" t="s">
        <v>745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45657</v>
      </c>
      <c r="BB10" s="8" t="s">
        <v>744</v>
      </c>
      <c r="BC10" s="60" t="s">
        <v>744</v>
      </c>
      <c r="BD10" s="14" t="s">
        <v>737</v>
      </c>
      <c r="BE10" s="1" t="s">
        <v>737</v>
      </c>
      <c r="BF10" s="14" t="s">
        <v>60</v>
      </c>
      <c r="BG10" s="40">
        <v>43710</v>
      </c>
      <c r="BH10" s="11">
        <v>45657</v>
      </c>
      <c r="BI10" s="2">
        <f t="shared" si="3"/>
        <v>43709</v>
      </c>
      <c r="BJ10" s="11">
        <f t="shared" si="4"/>
        <v>45657</v>
      </c>
      <c r="BK10" s="46" t="s">
        <v>2</v>
      </c>
      <c r="BL10" s="53" t="s">
        <v>746</v>
      </c>
      <c r="BM10" s="53" t="s">
        <v>17</v>
      </c>
      <c r="BN10" s="46" t="s">
        <v>13</v>
      </c>
      <c r="BO10" s="78"/>
      <c r="BP10" s="53"/>
      <c r="BQ10" s="39">
        <f>BS10-60</f>
        <v>43440</v>
      </c>
      <c r="BR10" s="39">
        <f t="shared" si="5"/>
        <v>43435</v>
      </c>
      <c r="BS10" s="39">
        <f t="shared" si="6"/>
        <v>43500</v>
      </c>
      <c r="BT10" s="39">
        <f t="shared" si="7"/>
        <v>43497</v>
      </c>
      <c r="BU10" s="39">
        <f>BW10-210</f>
        <v>43500</v>
      </c>
      <c r="BV10" s="39">
        <f t="shared" si="8"/>
        <v>43497</v>
      </c>
      <c r="BW10" s="39">
        <f t="shared" si="9"/>
        <v>43710</v>
      </c>
      <c r="BX10" s="39">
        <f t="shared" si="10"/>
        <v>43709</v>
      </c>
    </row>
    <row r="11" spans="1:76" s="28" customFormat="1" ht="33" customHeight="1">
      <c r="A11" s="137" t="s">
        <v>747</v>
      </c>
      <c r="B11" s="137" t="s">
        <v>740</v>
      </c>
      <c r="C11" s="138" t="s">
        <v>745</v>
      </c>
      <c r="D11" s="139" t="str">
        <f t="shared" ca="1" si="1"/>
        <v>À venir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47118</v>
      </c>
      <c r="BB11" s="8" t="s">
        <v>744</v>
      </c>
      <c r="BC11" s="60" t="s">
        <v>747</v>
      </c>
      <c r="BD11" s="14" t="s">
        <v>737</v>
      </c>
      <c r="BE11" s="1" t="s">
        <v>737</v>
      </c>
      <c r="BF11" s="57" t="s">
        <v>60</v>
      </c>
      <c r="BG11" s="40">
        <v>45658.000243055554</v>
      </c>
      <c r="BH11" s="11">
        <v>47118</v>
      </c>
      <c r="BI11" s="2">
        <f t="shared" si="3"/>
        <v>45658</v>
      </c>
      <c r="BJ11" s="11">
        <f t="shared" si="4"/>
        <v>47118</v>
      </c>
      <c r="BK11" s="46" t="s">
        <v>2</v>
      </c>
      <c r="BL11" s="53" t="s">
        <v>746</v>
      </c>
      <c r="BM11" s="53" t="s">
        <v>19</v>
      </c>
      <c r="BN11" s="46" t="s">
        <v>13</v>
      </c>
      <c r="BO11" s="78"/>
      <c r="BP11" s="53" t="s">
        <v>10</v>
      </c>
      <c r="BQ11" s="39">
        <f>BS11-90</f>
        <v>45448.000243055554</v>
      </c>
      <c r="BR11" s="39">
        <f t="shared" si="5"/>
        <v>45444</v>
      </c>
      <c r="BS11" s="39">
        <f t="shared" si="6"/>
        <v>45538.000243055554</v>
      </c>
      <c r="BT11" s="39">
        <f t="shared" si="7"/>
        <v>45536</v>
      </c>
      <c r="BU11" s="39">
        <f>BW11-120</f>
        <v>45538.000243055554</v>
      </c>
      <c r="BV11" s="39">
        <f t="shared" si="8"/>
        <v>45536</v>
      </c>
      <c r="BW11" s="39">
        <f t="shared" si="9"/>
        <v>45658.000243055554</v>
      </c>
      <c r="BX11" s="39">
        <f t="shared" si="10"/>
        <v>45658</v>
      </c>
    </row>
    <row r="12" spans="1:76" s="28" customFormat="1" ht="33" customHeight="1">
      <c r="A12" s="137" t="s">
        <v>748</v>
      </c>
      <c r="B12" s="137" t="s">
        <v>740</v>
      </c>
      <c r="C12" s="138" t="s">
        <v>749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45777</v>
      </c>
      <c r="BB12" s="8" t="s">
        <v>748</v>
      </c>
      <c r="BC12" s="60" t="s">
        <v>748</v>
      </c>
      <c r="BD12" s="14" t="s">
        <v>737</v>
      </c>
      <c r="BE12" s="1" t="s">
        <v>737</v>
      </c>
      <c r="BF12" s="14" t="s">
        <v>60</v>
      </c>
      <c r="BG12" s="40">
        <v>44317</v>
      </c>
      <c r="BH12" s="11">
        <v>45777</v>
      </c>
      <c r="BI12" s="2">
        <f t="shared" si="3"/>
        <v>44317</v>
      </c>
      <c r="BJ12" s="11">
        <f t="shared" si="4"/>
        <v>45777</v>
      </c>
      <c r="BK12" s="46" t="s">
        <v>2</v>
      </c>
      <c r="BL12" s="53" t="s">
        <v>750</v>
      </c>
      <c r="BM12" s="53" t="s">
        <v>17</v>
      </c>
      <c r="BN12" s="46" t="s">
        <v>13</v>
      </c>
      <c r="BO12" s="78"/>
      <c r="BP12" s="53"/>
      <c r="BQ12" s="39">
        <f>BS12-90</f>
        <v>44017</v>
      </c>
      <c r="BR12" s="39">
        <f t="shared" si="5"/>
        <v>44013</v>
      </c>
      <c r="BS12" s="39">
        <f t="shared" si="6"/>
        <v>44107</v>
      </c>
      <c r="BT12" s="39">
        <f t="shared" si="7"/>
        <v>44105</v>
      </c>
      <c r="BU12" s="39">
        <f>BW12-210</f>
        <v>44107</v>
      </c>
      <c r="BV12" s="39">
        <f t="shared" si="8"/>
        <v>44105</v>
      </c>
      <c r="BW12" s="39">
        <f t="shared" si="9"/>
        <v>44317</v>
      </c>
      <c r="BX12" s="39">
        <f t="shared" si="10"/>
        <v>44317</v>
      </c>
    </row>
    <row r="13" spans="1:76" s="28" customFormat="1" ht="33" customHeight="1">
      <c r="A13" s="137" t="s">
        <v>75</v>
      </c>
      <c r="B13" s="137" t="s">
        <v>740</v>
      </c>
      <c r="C13" s="138" t="s">
        <v>749</v>
      </c>
      <c r="D13" s="139" t="str">
        <f t="shared" ca="1" si="1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47238</v>
      </c>
      <c r="BB13" s="8" t="s">
        <v>748</v>
      </c>
      <c r="BC13" s="60" t="s">
        <v>70</v>
      </c>
      <c r="BD13" s="14" t="s">
        <v>737</v>
      </c>
      <c r="BE13" s="1"/>
      <c r="BF13" s="14" t="s">
        <v>60</v>
      </c>
      <c r="BG13" s="40">
        <v>45778</v>
      </c>
      <c r="BH13" s="11">
        <v>47238</v>
      </c>
      <c r="BI13" s="2">
        <f t="shared" si="3"/>
        <v>45778</v>
      </c>
      <c r="BJ13" s="11">
        <f t="shared" si="4"/>
        <v>47238</v>
      </c>
      <c r="BK13" s="46" t="s">
        <v>2</v>
      </c>
      <c r="BL13" s="53" t="s">
        <v>750</v>
      </c>
      <c r="BM13" s="53" t="s">
        <v>17</v>
      </c>
      <c r="BN13" s="46" t="s">
        <v>13</v>
      </c>
      <c r="BO13" s="78"/>
      <c r="BP13" s="53"/>
      <c r="BQ13" s="41">
        <f>BS13-120</f>
        <v>45448</v>
      </c>
      <c r="BR13" s="41">
        <f t="shared" si="5"/>
        <v>45444</v>
      </c>
      <c r="BS13" s="41">
        <f t="shared" si="6"/>
        <v>45568</v>
      </c>
      <c r="BT13" s="41">
        <f t="shared" si="7"/>
        <v>45566</v>
      </c>
      <c r="BU13" s="41">
        <f>BW13-210</f>
        <v>45568</v>
      </c>
      <c r="BV13" s="41">
        <f t="shared" si="8"/>
        <v>45566</v>
      </c>
      <c r="BW13" s="41">
        <f t="shared" si="9"/>
        <v>45778</v>
      </c>
      <c r="BX13" s="41">
        <f t="shared" si="10"/>
        <v>45778</v>
      </c>
    </row>
    <row r="14" spans="1:76" s="28" customFormat="1" ht="33" customHeight="1">
      <c r="A14" s="137" t="s">
        <v>751</v>
      </c>
      <c r="B14" s="137" t="s">
        <v>740</v>
      </c>
      <c r="C14" s="138" t="s">
        <v>752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46874</v>
      </c>
      <c r="BB14" s="8" t="s">
        <v>753</v>
      </c>
      <c r="BC14" s="60" t="s">
        <v>751</v>
      </c>
      <c r="BD14" s="14" t="s">
        <v>737</v>
      </c>
      <c r="BE14" s="1" t="s">
        <v>737</v>
      </c>
      <c r="BF14" s="14" t="s">
        <v>60</v>
      </c>
      <c r="BG14" s="40">
        <v>45414</v>
      </c>
      <c r="BH14" s="11">
        <v>46874</v>
      </c>
      <c r="BI14" s="2">
        <f t="shared" si="3"/>
        <v>45413</v>
      </c>
      <c r="BJ14" s="11">
        <f t="shared" si="4"/>
        <v>46874</v>
      </c>
      <c r="BK14" s="46" t="s">
        <v>2</v>
      </c>
      <c r="BL14" s="53" t="s">
        <v>754</v>
      </c>
      <c r="BM14" s="53" t="s">
        <v>17</v>
      </c>
      <c r="BN14" s="46" t="s">
        <v>13</v>
      </c>
      <c r="BO14" s="78"/>
      <c r="BP14" s="53" t="s">
        <v>10</v>
      </c>
      <c r="BQ14" s="39">
        <f>BS14-90</f>
        <v>45054</v>
      </c>
      <c r="BR14" s="39">
        <f t="shared" si="5"/>
        <v>45047</v>
      </c>
      <c r="BS14" s="39">
        <f t="shared" si="6"/>
        <v>45144</v>
      </c>
      <c r="BT14" s="39">
        <f t="shared" si="7"/>
        <v>45139</v>
      </c>
      <c r="BU14" s="39">
        <f>BW14-270</f>
        <v>45144</v>
      </c>
      <c r="BV14" s="39">
        <f t="shared" si="8"/>
        <v>45139</v>
      </c>
      <c r="BW14" s="39">
        <f t="shared" si="9"/>
        <v>45414</v>
      </c>
      <c r="BX14" s="39">
        <f t="shared" si="10"/>
        <v>45413</v>
      </c>
    </row>
    <row r="15" spans="1:76" s="28" customFormat="1" ht="33" customHeight="1">
      <c r="A15" s="137" t="s">
        <v>755</v>
      </c>
      <c r="B15" s="137" t="s">
        <v>740</v>
      </c>
      <c r="C15" s="138" t="s">
        <v>756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45942</v>
      </c>
      <c r="BB15" s="8" t="s">
        <v>755</v>
      </c>
      <c r="BC15" s="60" t="s">
        <v>755</v>
      </c>
      <c r="BD15" s="14" t="s">
        <v>737</v>
      </c>
      <c r="BE15" s="1" t="s">
        <v>737</v>
      </c>
      <c r="BF15" s="14"/>
      <c r="BG15" s="40">
        <v>44491</v>
      </c>
      <c r="BH15" s="11">
        <v>45942</v>
      </c>
      <c r="BI15" s="2">
        <f t="shared" si="3"/>
        <v>44500</v>
      </c>
      <c r="BJ15" s="11">
        <f t="shared" si="4"/>
        <v>45931</v>
      </c>
      <c r="BK15" s="46" t="s">
        <v>2</v>
      </c>
      <c r="BL15" s="59"/>
      <c r="BM15" s="14" t="s">
        <v>14</v>
      </c>
      <c r="BN15" s="46"/>
      <c r="BO15" s="64"/>
      <c r="BP15" s="14"/>
      <c r="BQ15" s="39">
        <f>BS15-60</f>
        <v>44221</v>
      </c>
      <c r="BR15" s="39">
        <f t="shared" si="5"/>
        <v>44227</v>
      </c>
      <c r="BS15" s="39">
        <f t="shared" si="6"/>
        <v>44281</v>
      </c>
      <c r="BT15" s="39">
        <f t="shared" si="7"/>
        <v>44286</v>
      </c>
      <c r="BU15" s="39">
        <f>BW15-210</f>
        <v>44281</v>
      </c>
      <c r="BV15" s="39">
        <f t="shared" si="8"/>
        <v>44286</v>
      </c>
      <c r="BW15" s="39">
        <f t="shared" si="9"/>
        <v>44491</v>
      </c>
      <c r="BX15" s="39">
        <f t="shared" si="10"/>
        <v>44500</v>
      </c>
    </row>
    <row r="16" spans="1:76" s="28" customFormat="1" ht="33" customHeight="1">
      <c r="A16" s="137" t="s">
        <v>757</v>
      </c>
      <c r="B16" s="137" t="s">
        <v>740</v>
      </c>
      <c r="C16" s="138" t="s">
        <v>758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46327</v>
      </c>
      <c r="BB16" s="8" t="s">
        <v>757</v>
      </c>
      <c r="BC16" s="60" t="s">
        <v>757</v>
      </c>
      <c r="BD16" s="14" t="s">
        <v>737</v>
      </c>
      <c r="BE16" s="1" t="s">
        <v>737</v>
      </c>
      <c r="BF16" s="14"/>
      <c r="BG16" s="40">
        <v>44867</v>
      </c>
      <c r="BH16" s="11">
        <v>46327</v>
      </c>
      <c r="BI16" s="2">
        <f t="shared" si="3"/>
        <v>44866</v>
      </c>
      <c r="BJ16" s="11">
        <f t="shared" si="4"/>
        <v>46327</v>
      </c>
      <c r="BK16" s="46" t="s">
        <v>2</v>
      </c>
      <c r="BL16" s="59" t="s">
        <v>758</v>
      </c>
      <c r="BM16" s="14" t="s">
        <v>12</v>
      </c>
      <c r="BN16" s="46"/>
      <c r="BO16" s="64"/>
      <c r="BP16" s="14"/>
      <c r="BQ16" s="39">
        <f>BS16-60</f>
        <v>44597</v>
      </c>
      <c r="BR16" s="39">
        <f t="shared" si="5"/>
        <v>44593</v>
      </c>
      <c r="BS16" s="39">
        <f t="shared" si="6"/>
        <v>44657</v>
      </c>
      <c r="BT16" s="39">
        <f t="shared" si="7"/>
        <v>44652</v>
      </c>
      <c r="BU16" s="39">
        <f>BW16-210</f>
        <v>44657</v>
      </c>
      <c r="BV16" s="39">
        <f t="shared" si="8"/>
        <v>44652</v>
      </c>
      <c r="BW16" s="39">
        <f t="shared" si="9"/>
        <v>44867</v>
      </c>
      <c r="BX16" s="39">
        <f t="shared" si="10"/>
        <v>44866</v>
      </c>
    </row>
    <row r="17" spans="1:76" s="28" customFormat="1" ht="33" customHeight="1">
      <c r="A17" s="137" t="s">
        <v>759</v>
      </c>
      <c r="B17" s="137" t="s">
        <v>608</v>
      </c>
      <c r="C17" s="138" t="s">
        <v>760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46387</v>
      </c>
      <c r="BB17" s="8" t="s">
        <v>761</v>
      </c>
      <c r="BC17" s="60" t="s">
        <v>759</v>
      </c>
      <c r="BD17" s="14" t="s">
        <v>737</v>
      </c>
      <c r="BE17" s="1" t="s">
        <v>737</v>
      </c>
      <c r="BF17" s="14" t="s">
        <v>60</v>
      </c>
      <c r="BG17" s="40">
        <v>44927</v>
      </c>
      <c r="BH17" s="11">
        <v>46387</v>
      </c>
      <c r="BI17" s="2">
        <f t="shared" si="3"/>
        <v>44927</v>
      </c>
      <c r="BJ17" s="11">
        <f t="shared" si="4"/>
        <v>46387</v>
      </c>
      <c r="BK17" s="46" t="s">
        <v>2</v>
      </c>
      <c r="BL17" s="53" t="s">
        <v>762</v>
      </c>
      <c r="BM17" s="53" t="s">
        <v>19</v>
      </c>
      <c r="BN17" s="46" t="s">
        <v>13</v>
      </c>
      <c r="BO17" s="78"/>
      <c r="BP17" s="53"/>
      <c r="BQ17" s="39">
        <f>BS17-60</f>
        <v>44657</v>
      </c>
      <c r="BR17" s="39">
        <f t="shared" si="5"/>
        <v>44652</v>
      </c>
      <c r="BS17" s="39">
        <f t="shared" si="6"/>
        <v>44717</v>
      </c>
      <c r="BT17" s="39">
        <f t="shared" si="7"/>
        <v>44713</v>
      </c>
      <c r="BU17" s="39">
        <f>BW17-210</f>
        <v>44717</v>
      </c>
      <c r="BV17" s="39">
        <f t="shared" si="8"/>
        <v>44713</v>
      </c>
      <c r="BW17" s="39">
        <f t="shared" si="9"/>
        <v>44927</v>
      </c>
      <c r="BX17" s="39">
        <f t="shared" si="10"/>
        <v>44927</v>
      </c>
    </row>
    <row r="18" spans="1:76" s="28" customFormat="1" ht="33" customHeight="1">
      <c r="A18" s="137" t="s">
        <v>763</v>
      </c>
      <c r="B18" s="137" t="s">
        <v>764</v>
      </c>
      <c r="C18" s="138" t="s">
        <v>765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2"/>
        <v>46759</v>
      </c>
      <c r="BB18" s="8" t="s">
        <v>766</v>
      </c>
      <c r="BC18" s="60" t="s">
        <v>763</v>
      </c>
      <c r="BD18" s="14" t="s">
        <v>737</v>
      </c>
      <c r="BE18" s="1" t="s">
        <v>737</v>
      </c>
      <c r="BF18" s="14" t="s">
        <v>60</v>
      </c>
      <c r="BG18" s="40">
        <v>45299</v>
      </c>
      <c r="BH18" s="11">
        <v>46759</v>
      </c>
      <c r="BI18" s="2">
        <f t="shared" si="3"/>
        <v>45292</v>
      </c>
      <c r="BJ18" s="11">
        <f t="shared" si="4"/>
        <v>46753</v>
      </c>
      <c r="BK18" s="46" t="s">
        <v>2</v>
      </c>
      <c r="BL18" s="53" t="s">
        <v>767</v>
      </c>
      <c r="BM18" s="53" t="s">
        <v>17</v>
      </c>
      <c r="BN18" s="46" t="s">
        <v>13</v>
      </c>
      <c r="BO18" s="78"/>
      <c r="BP18" s="53"/>
      <c r="BQ18" s="39">
        <f>BS18-60</f>
        <v>44999</v>
      </c>
      <c r="BR18" s="39">
        <f t="shared" si="5"/>
        <v>44986</v>
      </c>
      <c r="BS18" s="39">
        <f t="shared" si="6"/>
        <v>45059</v>
      </c>
      <c r="BT18" s="39">
        <f t="shared" si="7"/>
        <v>45047</v>
      </c>
      <c r="BU18" s="39">
        <f>BW18-240</f>
        <v>45059</v>
      </c>
      <c r="BV18" s="39">
        <f t="shared" si="8"/>
        <v>45047</v>
      </c>
      <c r="BW18" s="39">
        <f t="shared" si="9"/>
        <v>45299</v>
      </c>
      <c r="BX18" s="39">
        <f t="shared" si="10"/>
        <v>45292</v>
      </c>
    </row>
    <row r="19" spans="1:76" s="28" customFormat="1" ht="33" customHeight="1">
      <c r="A19" s="137" t="s">
        <v>768</v>
      </c>
      <c r="B19" s="137" t="s">
        <v>764</v>
      </c>
      <c r="C19" s="138" t="s">
        <v>769</v>
      </c>
      <c r="D19" s="139" t="str">
        <f t="shared" ca="1" si="1"/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 t="shared" si="2"/>
        <v>47026</v>
      </c>
      <c r="BB19" s="8" t="s">
        <v>770</v>
      </c>
      <c r="BC19" s="60" t="s">
        <v>768</v>
      </c>
      <c r="BD19" s="14" t="s">
        <v>737</v>
      </c>
      <c r="BE19" s="1" t="s">
        <v>737</v>
      </c>
      <c r="BF19" s="57" t="s">
        <v>60</v>
      </c>
      <c r="BG19" s="40">
        <v>45566</v>
      </c>
      <c r="BH19" s="11">
        <v>47026</v>
      </c>
      <c r="BI19" s="2">
        <f t="shared" si="3"/>
        <v>45566</v>
      </c>
      <c r="BJ19" s="11">
        <f t="shared" si="4"/>
        <v>47026</v>
      </c>
      <c r="BK19" s="46" t="s">
        <v>2</v>
      </c>
      <c r="BL19" s="53" t="s">
        <v>771</v>
      </c>
      <c r="BM19" s="53" t="s">
        <v>19</v>
      </c>
      <c r="BN19" s="46" t="s">
        <v>13</v>
      </c>
      <c r="BO19" s="78"/>
      <c r="BP19" s="53" t="s">
        <v>10</v>
      </c>
      <c r="BQ19" s="39">
        <f>BS19-90</f>
        <v>45326</v>
      </c>
      <c r="BR19" s="39">
        <f t="shared" si="5"/>
        <v>45323</v>
      </c>
      <c r="BS19" s="39">
        <f t="shared" si="6"/>
        <v>45416</v>
      </c>
      <c r="BT19" s="39">
        <f t="shared" si="7"/>
        <v>45413</v>
      </c>
      <c r="BU19" s="39">
        <f>BW19-150</f>
        <v>45416</v>
      </c>
      <c r="BV19" s="39">
        <f t="shared" si="8"/>
        <v>45413</v>
      </c>
      <c r="BW19" s="39">
        <f t="shared" si="9"/>
        <v>45566</v>
      </c>
      <c r="BX19" s="39">
        <f t="shared" si="10"/>
        <v>45566</v>
      </c>
    </row>
    <row r="20" spans="1:76" s="28" customFormat="1" ht="33" customHeight="1">
      <c r="A20" s="137" t="s">
        <v>772</v>
      </c>
      <c r="B20" s="137" t="s">
        <v>764</v>
      </c>
      <c r="C20" s="138" t="s">
        <v>773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2"/>
        <v>45604</v>
      </c>
      <c r="BB20" s="8" t="s">
        <v>772</v>
      </c>
      <c r="BC20" s="60" t="s">
        <v>772</v>
      </c>
      <c r="BD20" s="14" t="s">
        <v>737</v>
      </c>
      <c r="BE20" s="1" t="s">
        <v>737</v>
      </c>
      <c r="BF20" s="14" t="s">
        <v>60</v>
      </c>
      <c r="BG20" s="40">
        <v>44099</v>
      </c>
      <c r="BH20" s="11">
        <v>45604</v>
      </c>
      <c r="BI20" s="2">
        <f t="shared" si="3"/>
        <v>44104</v>
      </c>
      <c r="BJ20" s="11">
        <f t="shared" si="4"/>
        <v>45597</v>
      </c>
      <c r="BK20" s="46" t="s">
        <v>2</v>
      </c>
      <c r="BL20" s="53" t="s">
        <v>774</v>
      </c>
      <c r="BM20" s="53" t="s">
        <v>19</v>
      </c>
      <c r="BN20" s="46" t="s">
        <v>13</v>
      </c>
      <c r="BO20" s="78"/>
      <c r="BP20" s="53"/>
      <c r="BQ20" s="39">
        <f>BS20-60</f>
        <v>43829</v>
      </c>
      <c r="BR20" s="39">
        <f t="shared" si="5"/>
        <v>43830</v>
      </c>
      <c r="BS20" s="39">
        <f t="shared" si="6"/>
        <v>43889</v>
      </c>
      <c r="BT20" s="39">
        <f t="shared" si="7"/>
        <v>43890</v>
      </c>
      <c r="BU20" s="39">
        <f>BW20-210</f>
        <v>43889</v>
      </c>
      <c r="BV20" s="39">
        <f t="shared" si="8"/>
        <v>43890</v>
      </c>
      <c r="BW20" s="39">
        <f t="shared" si="9"/>
        <v>44099</v>
      </c>
      <c r="BX20" s="39">
        <f t="shared" si="10"/>
        <v>44104</v>
      </c>
    </row>
    <row r="21" spans="1:76" s="28" customFormat="1" ht="33" customHeight="1">
      <c r="A21" s="137" t="s">
        <v>775</v>
      </c>
      <c r="B21" s="137" t="s">
        <v>764</v>
      </c>
      <c r="C21" s="138" t="s">
        <v>773</v>
      </c>
      <c r="D21" s="139" t="str">
        <f t="shared" ca="1" si="1"/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 t="shared" si="2"/>
        <v>47072</v>
      </c>
      <c r="BB21" s="8" t="s">
        <v>772</v>
      </c>
      <c r="BC21" s="60" t="s">
        <v>775</v>
      </c>
      <c r="BD21" s="14" t="s">
        <v>737</v>
      </c>
      <c r="BE21" s="1" t="s">
        <v>737</v>
      </c>
      <c r="BF21" s="57" t="s">
        <v>60</v>
      </c>
      <c r="BG21" s="40">
        <v>45611.000243055554</v>
      </c>
      <c r="BH21" s="11">
        <v>47072</v>
      </c>
      <c r="BI21" s="2">
        <f t="shared" si="3"/>
        <v>45597</v>
      </c>
      <c r="BJ21" s="11">
        <f t="shared" si="4"/>
        <v>47058</v>
      </c>
      <c r="BK21" s="46" t="s">
        <v>2</v>
      </c>
      <c r="BL21" s="53" t="s">
        <v>774</v>
      </c>
      <c r="BM21" s="53" t="s">
        <v>19</v>
      </c>
      <c r="BN21" s="46" t="s">
        <v>13</v>
      </c>
      <c r="BO21" s="78"/>
      <c r="BP21" s="53" t="s">
        <v>10</v>
      </c>
      <c r="BQ21" s="39">
        <f>BS21-150</f>
        <v>45311.000243055554</v>
      </c>
      <c r="BR21" s="39">
        <f t="shared" si="5"/>
        <v>45322</v>
      </c>
      <c r="BS21" s="39">
        <f t="shared" si="6"/>
        <v>45461.000243055554</v>
      </c>
      <c r="BT21" s="39">
        <f t="shared" si="7"/>
        <v>45473</v>
      </c>
      <c r="BU21" s="39">
        <f>BW21-150</f>
        <v>45461.000243055554</v>
      </c>
      <c r="BV21" s="39">
        <f t="shared" si="8"/>
        <v>45473</v>
      </c>
      <c r="BW21" s="39">
        <f t="shared" si="9"/>
        <v>45611.000243055554</v>
      </c>
      <c r="BX21" s="39">
        <f t="shared" si="10"/>
        <v>45597</v>
      </c>
    </row>
    <row r="22" spans="1:76" s="28" customFormat="1" ht="33" customHeight="1">
      <c r="A22" s="137" t="s">
        <v>776</v>
      </c>
      <c r="B22" s="137" t="s">
        <v>688</v>
      </c>
      <c r="C22" s="138" t="s">
        <v>777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2"/>
        <v>46387</v>
      </c>
      <c r="BB22" s="8" t="s">
        <v>778</v>
      </c>
      <c r="BC22" s="363" t="s">
        <v>776</v>
      </c>
      <c r="BD22" s="14" t="s">
        <v>737</v>
      </c>
      <c r="BE22" s="1" t="s">
        <v>737</v>
      </c>
      <c r="BF22" s="57" t="s">
        <v>60</v>
      </c>
      <c r="BG22" s="40">
        <v>45342.000243055554</v>
      </c>
      <c r="BH22" s="11">
        <v>46387</v>
      </c>
      <c r="BI22" s="2">
        <f t="shared" si="3"/>
        <v>45351</v>
      </c>
      <c r="BJ22" s="11">
        <f t="shared" si="4"/>
        <v>46387</v>
      </c>
      <c r="BK22" s="46" t="s">
        <v>2</v>
      </c>
      <c r="BL22" s="53" t="s">
        <v>779</v>
      </c>
      <c r="BM22" s="53" t="s">
        <v>17</v>
      </c>
      <c r="BN22" s="46" t="s">
        <v>13</v>
      </c>
      <c r="BO22" s="78"/>
      <c r="BP22" s="53"/>
      <c r="BQ22" s="39">
        <f>BS22-60</f>
        <v>45072.000243055554</v>
      </c>
      <c r="BR22" s="39">
        <f t="shared" si="5"/>
        <v>45077</v>
      </c>
      <c r="BS22" s="39">
        <f t="shared" si="6"/>
        <v>45132.000243055554</v>
      </c>
      <c r="BT22" s="39">
        <f t="shared" si="7"/>
        <v>45138</v>
      </c>
      <c r="BU22" s="39">
        <f>BW22-210</f>
        <v>45132.000243055554</v>
      </c>
      <c r="BV22" s="39">
        <f t="shared" si="8"/>
        <v>45138</v>
      </c>
      <c r="BW22" s="39">
        <f t="shared" si="9"/>
        <v>45342.000243055554</v>
      </c>
      <c r="BX22" s="39">
        <f t="shared" si="10"/>
        <v>45351</v>
      </c>
    </row>
    <row r="23" spans="1:76" s="28" customFormat="1" ht="47.5" customHeight="1">
      <c r="A23" s="137" t="s">
        <v>780</v>
      </c>
      <c r="B23" s="137" t="s">
        <v>688</v>
      </c>
      <c r="C23" s="138" t="s">
        <v>781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 t="shared" si="2"/>
        <v>46948</v>
      </c>
      <c r="BB23" s="8" t="s">
        <v>782</v>
      </c>
      <c r="BC23" s="60" t="s">
        <v>780</v>
      </c>
      <c r="BD23" s="14" t="s">
        <v>737</v>
      </c>
      <c r="BE23" s="1" t="s">
        <v>737</v>
      </c>
      <c r="BF23" s="57" t="s">
        <v>60</v>
      </c>
      <c r="BG23" s="40">
        <v>45488</v>
      </c>
      <c r="BH23" s="11">
        <v>46948</v>
      </c>
      <c r="BI23" s="2">
        <f t="shared" si="3"/>
        <v>45474</v>
      </c>
      <c r="BJ23" s="11">
        <f t="shared" si="4"/>
        <v>46935</v>
      </c>
      <c r="BK23" s="46" t="s">
        <v>2</v>
      </c>
      <c r="BL23" s="362" t="s">
        <v>783</v>
      </c>
      <c r="BM23" s="53" t="s">
        <v>19</v>
      </c>
      <c r="BN23" s="46" t="s">
        <v>13</v>
      </c>
      <c r="BO23" s="78"/>
      <c r="BP23" s="53" t="s">
        <v>10</v>
      </c>
      <c r="BQ23" s="39">
        <f>BS23-90</f>
        <v>45218</v>
      </c>
      <c r="BR23" s="39">
        <f t="shared" si="5"/>
        <v>45230</v>
      </c>
      <c r="BS23" s="39">
        <f t="shared" si="6"/>
        <v>45308</v>
      </c>
      <c r="BT23" s="39">
        <f t="shared" si="7"/>
        <v>45322</v>
      </c>
      <c r="BU23" s="39">
        <f>BW23-180</f>
        <v>45308</v>
      </c>
      <c r="BV23" s="39">
        <f t="shared" si="8"/>
        <v>45322</v>
      </c>
      <c r="BW23" s="39">
        <f t="shared" si="9"/>
        <v>45488</v>
      </c>
      <c r="BX23" s="39">
        <f t="shared" si="10"/>
        <v>45474</v>
      </c>
    </row>
    <row r="24" spans="1:76" s="28" customFormat="1" ht="33" customHeight="1">
      <c r="A24" s="137" t="s">
        <v>784</v>
      </c>
      <c r="B24" s="137" t="s">
        <v>688</v>
      </c>
      <c r="C24" s="138" t="s">
        <v>785</v>
      </c>
      <c r="D24" s="139" t="str">
        <f t="shared" ca="1" si="1"/>
        <v>En cours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45745</v>
      </c>
      <c r="BB24" s="8" t="s">
        <v>784</v>
      </c>
      <c r="BC24" s="60" t="s">
        <v>784</v>
      </c>
      <c r="BD24" s="14" t="s">
        <v>737</v>
      </c>
      <c r="BE24" s="1" t="s">
        <v>737</v>
      </c>
      <c r="BF24" s="14" t="s">
        <v>60</v>
      </c>
      <c r="BG24" s="40">
        <v>45015</v>
      </c>
      <c r="BH24" s="11">
        <v>45745</v>
      </c>
      <c r="BI24" s="2">
        <f t="shared" si="3"/>
        <v>45016</v>
      </c>
      <c r="BJ24" s="11">
        <f t="shared" si="4"/>
        <v>45747</v>
      </c>
      <c r="BK24" s="46" t="s">
        <v>2</v>
      </c>
      <c r="BL24" s="53" t="s">
        <v>786</v>
      </c>
      <c r="BM24" s="53" t="s">
        <v>17</v>
      </c>
      <c r="BN24" s="46" t="s">
        <v>13</v>
      </c>
      <c r="BO24" s="78"/>
      <c r="BP24" s="53"/>
      <c r="BQ24" s="39">
        <f>BS24-60</f>
        <v>44745</v>
      </c>
      <c r="BR24" s="39">
        <f t="shared" si="5"/>
        <v>44743</v>
      </c>
      <c r="BS24" s="39">
        <f t="shared" si="6"/>
        <v>44805</v>
      </c>
      <c r="BT24" s="39">
        <f t="shared" si="7"/>
        <v>44805</v>
      </c>
      <c r="BU24" s="39">
        <f>BW24-210</f>
        <v>44805</v>
      </c>
      <c r="BV24" s="39">
        <f t="shared" si="8"/>
        <v>44805</v>
      </c>
      <c r="BW24" s="39">
        <f t="shared" si="9"/>
        <v>45015</v>
      </c>
      <c r="BX24" s="39">
        <f t="shared" si="10"/>
        <v>45016</v>
      </c>
    </row>
    <row r="25" spans="1:76" s="28" customFormat="1" ht="33" customHeight="1">
      <c r="A25" s="137" t="s">
        <v>787</v>
      </c>
      <c r="B25" s="137" t="s">
        <v>688</v>
      </c>
      <c r="C25" s="138" t="s">
        <v>788</v>
      </c>
      <c r="D25" s="139" t="str">
        <f t="shared" ref="D25:D26" ca="1" si="11">IF(BH25&lt;TODAY(),"Terminé",(IF(BG25&gt;=TODAY(),"A venir","En cours")))</f>
        <v>En cours</v>
      </c>
      <c r="E25" s="14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4">
        <f t="shared" si="2"/>
        <v>46398</v>
      </c>
      <c r="BB25" s="8" t="s">
        <v>787</v>
      </c>
      <c r="BC25" s="60" t="s">
        <v>787</v>
      </c>
      <c r="BD25" s="14" t="s">
        <v>737</v>
      </c>
      <c r="BE25" s="1" t="s">
        <v>737</v>
      </c>
      <c r="BF25" s="14" t="s">
        <v>60</v>
      </c>
      <c r="BG25" s="40">
        <v>44938</v>
      </c>
      <c r="BH25" s="11">
        <v>46398</v>
      </c>
      <c r="BI25" s="2">
        <f t="shared" si="3"/>
        <v>44927</v>
      </c>
      <c r="BJ25" s="11">
        <f t="shared" si="4"/>
        <v>46388</v>
      </c>
      <c r="BK25" s="46" t="s">
        <v>2</v>
      </c>
      <c r="BL25" s="14" t="s">
        <v>789</v>
      </c>
      <c r="BM25" s="14" t="s">
        <v>14</v>
      </c>
      <c r="BN25" s="46" t="s">
        <v>13</v>
      </c>
      <c r="BO25" s="64"/>
      <c r="BP25" s="14"/>
      <c r="BQ25" s="39">
        <f>BS25-60</f>
        <v>44668</v>
      </c>
      <c r="BR25" s="39">
        <f t="shared" si="5"/>
        <v>44681</v>
      </c>
      <c r="BS25" s="39">
        <f t="shared" si="6"/>
        <v>44728</v>
      </c>
      <c r="BT25" s="39">
        <f t="shared" si="7"/>
        <v>44742</v>
      </c>
      <c r="BU25" s="39">
        <f>BW25-210</f>
        <v>44728</v>
      </c>
      <c r="BV25" s="39">
        <f t="shared" si="8"/>
        <v>44742</v>
      </c>
      <c r="BW25" s="39">
        <f t="shared" si="9"/>
        <v>44938</v>
      </c>
      <c r="BX25" s="39">
        <f t="shared" si="10"/>
        <v>44927</v>
      </c>
    </row>
    <row r="26" spans="1:76" s="28" customFormat="1" ht="33" customHeight="1">
      <c r="A26" s="137" t="s">
        <v>790</v>
      </c>
      <c r="B26" s="137" t="s">
        <v>688</v>
      </c>
      <c r="C26" s="138" t="s">
        <v>791</v>
      </c>
      <c r="D26" s="139" t="str">
        <f t="shared" ca="1" si="11"/>
        <v>En cours</v>
      </c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4">
        <f t="shared" si="2"/>
        <v>46465</v>
      </c>
      <c r="BB26" s="8" t="s">
        <v>790</v>
      </c>
      <c r="BC26" s="60" t="s">
        <v>790</v>
      </c>
      <c r="BD26" s="14" t="s">
        <v>737</v>
      </c>
      <c r="BE26" s="1" t="s">
        <v>737</v>
      </c>
      <c r="BF26" s="14" t="s">
        <v>195</v>
      </c>
      <c r="BG26" s="40">
        <v>45005</v>
      </c>
      <c r="BH26" s="11">
        <v>46465</v>
      </c>
      <c r="BI26" s="2">
        <f t="shared" si="3"/>
        <v>45016</v>
      </c>
      <c r="BJ26" s="11">
        <f t="shared" si="4"/>
        <v>46477</v>
      </c>
      <c r="BK26" s="46" t="s">
        <v>2</v>
      </c>
      <c r="BL26" s="14" t="s">
        <v>792</v>
      </c>
      <c r="BM26" s="14" t="s">
        <v>14</v>
      </c>
      <c r="BN26" s="46" t="s">
        <v>13</v>
      </c>
      <c r="BO26" s="64"/>
      <c r="BP26" s="14"/>
      <c r="BQ26" s="39">
        <f>BS26-60</f>
        <v>44735</v>
      </c>
      <c r="BR26" s="39">
        <f t="shared" si="5"/>
        <v>44742</v>
      </c>
      <c r="BS26" s="39">
        <f t="shared" si="6"/>
        <v>44795</v>
      </c>
      <c r="BT26" s="39">
        <f t="shared" si="7"/>
        <v>44804</v>
      </c>
      <c r="BU26" s="39">
        <f>BW26-210</f>
        <v>44795</v>
      </c>
      <c r="BV26" s="39">
        <f t="shared" si="8"/>
        <v>44804</v>
      </c>
      <c r="BW26" s="39">
        <f t="shared" si="9"/>
        <v>45005</v>
      </c>
      <c r="BX26" s="39">
        <f t="shared" si="10"/>
        <v>45016</v>
      </c>
    </row>
  </sheetData>
  <sheetProtection algorithmName="SHA-512" hashValue="k2HRjlkHJz3XQA/L692+gXHpRn0m9CLYbb0axyu72TULspkr9hoL4y9g+K29W4aVYflyrziCQ4dqU5LK1qdruA==" saltValue="GBDRI4ytClNYifhR+2m/oA==" spinCount="100000" sheet="1" formatCells="0" autoFilter="0"/>
  <autoFilter ref="A6:D6" xr:uid="{6FD66423-0589-4B11-9917-96CA4FE04513}"/>
  <mergeCells count="4">
    <mergeCell ref="E5:P5"/>
    <mergeCell ref="Q5:AB5"/>
    <mergeCell ref="AC5:AN5"/>
    <mergeCell ref="A4:B4"/>
  </mergeCells>
  <conditionalFormatting sqref="C2">
    <cfRule type="expression" dxfId="70" priority="12">
      <formula>AND(BL$6&gt;=#REF!,BL$6&lt;=#REF!)</formula>
    </cfRule>
    <cfRule type="expression" dxfId="69" priority="13">
      <formula>AND(BL$6&gt;=#REF!,BL$6&lt;=#REF!)</formula>
    </cfRule>
    <cfRule type="expression" dxfId="68" priority="14">
      <formula>AND(BL$6&gt;=#REF!,BL$6&lt;=#REF!)</formula>
    </cfRule>
    <cfRule type="expression" dxfId="67" priority="15">
      <formula>AND(BL$6&gt;=#REF!,BL$6&lt;=#REF!)</formula>
    </cfRule>
  </conditionalFormatting>
  <conditionalFormatting sqref="D1:D5 D27:D1048576">
    <cfRule type="containsText" dxfId="66" priority="26" operator="containsText" text="A venir">
      <formula>NOT(ISERROR(SEARCH("A venir",D1)))</formula>
    </cfRule>
  </conditionalFormatting>
  <conditionalFormatting sqref="D1:D1048576">
    <cfRule type="containsText" dxfId="65" priority="4" operator="containsText" text="Term">
      <formula>NOT(ISERROR(SEARCH("Term",D1)))</formula>
    </cfRule>
  </conditionalFormatting>
  <conditionalFormatting sqref="D6:D26">
    <cfRule type="containsText" dxfId="64" priority="5" operator="containsText" text="À venir">
      <formula>NOT(ISERROR(SEARCH("À venir",D6)))</formula>
    </cfRule>
  </conditionalFormatting>
  <conditionalFormatting sqref="D7:D26">
    <cfRule type="containsText" dxfId="63" priority="6" operator="containsText" text="En cours">
      <formula>NOT(ISERROR(SEARCH("En cours",D7)))</formula>
    </cfRule>
    <cfRule type="expression" dxfId="62" priority="7">
      <formula>AND(D$6&gt;=$BR7,D$6&lt;=$BT7)</formula>
    </cfRule>
    <cfRule type="expression" dxfId="61" priority="8">
      <formula>AND(D$6&gt;=$BI7,D$6&lt;=$BJ7)</formula>
    </cfRule>
    <cfRule type="expression" dxfId="60" priority="9">
      <formula>AND(D$6&gt;=$BV7,D$6&lt;=$BX7)</formula>
    </cfRule>
  </conditionalFormatting>
  <conditionalFormatting sqref="E7:AN26">
    <cfRule type="expression" dxfId="59" priority="1">
      <formula>AND(E$6&gt;=$BI7,E$6&lt;=$BJ7)</formula>
    </cfRule>
    <cfRule type="expression" dxfId="58" priority="2">
      <formula>AND(E$6&gt;=$BV7,E$6&lt;=$BX7)</formula>
    </cfRule>
    <cfRule type="expression" dxfId="57" priority="3">
      <formula>AND(E$6&gt;=$BR7,E$6&lt;=$BT7)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8" scale="8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651013-C2A8-4BF3-B74D-54FD806C28C3}">
          <x14:formula1>
            <xm:f>Feuil1!$B$7:$B$9</xm:f>
          </x14:formula1>
          <xm:sqref>BN7:BN24</xm:sqref>
        </x14:dataValidation>
        <x14:dataValidation type="list" allowBlank="1" showInputMessage="1" showErrorMessage="1" xr:uid="{12CFAEC5-55D1-444E-8660-6BCCC47E4DF4}">
          <x14:formula1>
            <xm:f>Feuil1!$D$7:$D$8</xm:f>
          </x14:formula1>
          <xm:sqref>BO7:BP24</xm:sqref>
        </x14:dataValidation>
        <x14:dataValidation type="list" allowBlank="1" showInputMessage="1" showErrorMessage="1" xr:uid="{DF703C3A-C6DC-45DD-ABA2-0261106EB6F1}">
          <x14:formula1>
            <xm:f>Feuil1!$A$1:$A$3</xm:f>
          </x14:formula1>
          <xm:sqref>BK7:BK26</xm:sqref>
        </x14:dataValidation>
        <x14:dataValidation type="list" allowBlank="1" showInputMessage="1" showErrorMessage="1" xr:uid="{82C19D19-0EC3-400B-8528-749E47476A70}">
          <x14:formula1>
            <xm:f>Feuil1!$A$7:$A$13</xm:f>
          </x14:formula1>
          <xm:sqref>BM7:BM26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8C06-3B35-498E-AD8E-0FB295104A28}">
  <sheetPr codeName="Feuil6">
    <pageSetUpPr fitToPage="1"/>
  </sheetPr>
  <dimension ref="A1:BX12"/>
  <sheetViews>
    <sheetView showGridLines="0" topLeftCell="A2" zoomScale="80" zoomScaleNormal="80" zoomScaleSheetLayoutView="100" workbookViewId="0">
      <pane xSplit="4" ySplit="5" topLeftCell="E7" activePane="bottomRight" state="frozen"/>
      <selection pane="topRight"/>
      <selection pane="bottomLeft"/>
      <selection pane="bottomRight" activeCell="C8" sqref="C8"/>
    </sheetView>
  </sheetViews>
  <sheetFormatPr baseColWidth="10" defaultColWidth="15.54296875" defaultRowHeight="14.5"/>
  <cols>
    <col min="1" max="1" width="19.1796875" style="203" customWidth="1"/>
    <col min="2" max="2" width="28.81640625" style="204" customWidth="1"/>
    <col min="3" max="3" width="60.81640625" style="148" customWidth="1"/>
    <col min="4" max="4" width="10" style="150" customWidth="1"/>
    <col min="5" max="40" width="3.1796875" style="151" customWidth="1"/>
    <col min="41" max="41" width="14.1796875" style="152" customWidth="1"/>
    <col min="42" max="51" width="15.54296875" style="155" customWidth="1"/>
    <col min="52" max="53" width="15.54296875" style="192" customWidth="1"/>
    <col min="54" max="54" width="20.81640625" style="231" hidden="1" customWidth="1"/>
    <col min="55" max="55" width="19.1796875" style="203" hidden="1" customWidth="1"/>
    <col min="56" max="56" width="14.26953125" style="204" hidden="1" customWidth="1"/>
    <col min="57" max="57" width="11.7265625" style="148" hidden="1" customWidth="1"/>
    <col min="58" max="58" width="18.54296875" style="199" hidden="1" customWidth="1"/>
    <col min="59" max="59" width="17.81640625" style="154" hidden="1" customWidth="1"/>
    <col min="60" max="60" width="16.54296875" style="154" hidden="1" customWidth="1"/>
    <col min="61" max="61" width="25.81640625" style="154" hidden="1" customWidth="1"/>
    <col min="62" max="62" width="11.453125" style="154" hidden="1" customWidth="1"/>
    <col min="63" max="63" width="19.7265625" style="204" hidden="1" customWidth="1"/>
    <col min="64" max="64" width="71" style="150" hidden="1" customWidth="1"/>
    <col min="65" max="65" width="35.453125" style="150" hidden="1" customWidth="1"/>
    <col min="66" max="66" width="26.453125" style="150" hidden="1" customWidth="1"/>
    <col min="67" max="67" width="16.81640625" style="150" hidden="1" customWidth="1"/>
    <col min="68" max="68" width="14.7265625" style="150" hidden="1" customWidth="1"/>
    <col min="69" max="69" width="15.1796875" style="150" hidden="1" customWidth="1"/>
    <col min="70" max="70" width="11.54296875" style="150" hidden="1" customWidth="1"/>
    <col min="71" max="71" width="12.453125" style="150" hidden="1" customWidth="1"/>
    <col min="72" max="72" width="11.54296875" style="150" hidden="1" customWidth="1"/>
    <col min="73" max="73" width="15.54296875" style="150" hidden="1" customWidth="1"/>
    <col min="74" max="74" width="11.54296875" style="150" hidden="1" customWidth="1"/>
    <col min="75" max="75" width="12.81640625" style="150" hidden="1" customWidth="1"/>
    <col min="76" max="76" width="11.54296875" style="150" hidden="1" customWidth="1"/>
    <col min="77" max="16384" width="15.54296875" style="155"/>
  </cols>
  <sheetData>
    <row r="1" spans="1:76" s="192" customFormat="1" ht="17.5" hidden="1" customHeight="1">
      <c r="A1" s="189"/>
      <c r="B1" s="190"/>
      <c r="C1" s="148"/>
      <c r="D1" s="15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52"/>
      <c r="BB1" s="193"/>
      <c r="BC1" s="189"/>
      <c r="BG1" s="194"/>
      <c r="BH1" s="194"/>
      <c r="BI1" s="194"/>
      <c r="BJ1" s="194"/>
      <c r="BK1" s="204"/>
    </row>
    <row r="2" spans="1:76" ht="21.65" customHeight="1">
      <c r="A2" s="196"/>
      <c r="B2" s="200"/>
      <c r="C2" s="234" t="s">
        <v>20</v>
      </c>
      <c r="BB2" s="198"/>
      <c r="BC2" s="196"/>
      <c r="BD2" s="200" t="s">
        <v>21</v>
      </c>
    </row>
    <row r="3" spans="1:76" ht="21.65" customHeight="1">
      <c r="A3" s="155"/>
      <c r="B3" s="238"/>
      <c r="C3" s="236" t="s">
        <v>22</v>
      </c>
      <c r="BB3" s="198"/>
      <c r="BC3" s="196"/>
      <c r="BE3" s="238"/>
      <c r="BF3" s="238"/>
      <c r="BG3" s="238"/>
    </row>
    <row r="4" spans="1:76" ht="21.65" customHeight="1">
      <c r="A4" s="392" t="s">
        <v>793</v>
      </c>
      <c r="B4" s="393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BB4" s="198"/>
      <c r="BC4" s="196"/>
      <c r="BD4" s="200" t="s">
        <v>25</v>
      </c>
    </row>
    <row r="5" spans="1:76" ht="31.5" customHeight="1">
      <c r="A5" s="196"/>
      <c r="B5" s="200"/>
      <c r="C5" s="200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BB5" s="198"/>
      <c r="BC5" s="196"/>
      <c r="BD5" s="200"/>
    </row>
    <row r="6" spans="1:76" s="207" customFormat="1" ht="43.5" customHeigh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295" t="s">
        <v>31</v>
      </c>
      <c r="BC6" s="205" t="s">
        <v>698</v>
      </c>
      <c r="BD6" s="296" t="s">
        <v>33</v>
      </c>
      <c r="BE6" s="297" t="s">
        <v>34</v>
      </c>
      <c r="BF6" s="298" t="s">
        <v>35</v>
      </c>
      <c r="BG6" s="299" t="s">
        <v>36</v>
      </c>
      <c r="BH6" s="299" t="s">
        <v>30</v>
      </c>
      <c r="BI6" s="300" t="s">
        <v>37</v>
      </c>
      <c r="BJ6" s="301" t="s">
        <v>38</v>
      </c>
      <c r="BK6" s="294" t="s">
        <v>39</v>
      </c>
      <c r="BL6" s="206" t="s">
        <v>40</v>
      </c>
      <c r="BM6" s="321" t="s">
        <v>6</v>
      </c>
      <c r="BN6" s="343" t="s">
        <v>7</v>
      </c>
      <c r="BO6" s="343" t="s">
        <v>8</v>
      </c>
      <c r="BP6" s="343" t="s">
        <v>41</v>
      </c>
      <c r="BQ6" s="170" t="s">
        <v>42</v>
      </c>
      <c r="BR6" s="171" t="s">
        <v>43</v>
      </c>
      <c r="BS6" s="172" t="s">
        <v>44</v>
      </c>
      <c r="BT6" s="171" t="s">
        <v>43</v>
      </c>
      <c r="BU6" s="173" t="s">
        <v>45</v>
      </c>
      <c r="BV6" s="171" t="s">
        <v>43</v>
      </c>
      <c r="BW6" s="173" t="s">
        <v>46</v>
      </c>
      <c r="BX6" s="171" t="s">
        <v>43</v>
      </c>
    </row>
    <row r="7" spans="1:76" ht="43" customHeight="1">
      <c r="A7" s="137" t="s">
        <v>794</v>
      </c>
      <c r="B7" s="137" t="s">
        <v>795</v>
      </c>
      <c r="C7" s="137" t="s">
        <v>796</v>
      </c>
      <c r="D7" s="139" t="str">
        <f t="shared" ref="D7:D12" ca="1" si="1">IF(BH7&lt;TODAY(),"Terminé",(IF(BG7&gt;=TODAY(),"A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12" si="2">BH7</f>
        <v>46752</v>
      </c>
      <c r="BB7" s="221" t="s">
        <v>797</v>
      </c>
      <c r="BC7" s="220" t="s">
        <v>794</v>
      </c>
      <c r="BD7" s="178" t="s">
        <v>798</v>
      </c>
      <c r="BE7" s="178" t="s">
        <v>798</v>
      </c>
      <c r="BF7" s="178" t="s">
        <v>60</v>
      </c>
      <c r="BG7" s="179">
        <v>45292</v>
      </c>
      <c r="BH7" s="179">
        <v>46752</v>
      </c>
      <c r="BI7" s="179">
        <f t="shared" ref="BI7:BJ12" si="3">IF(DAY(BG7)&lt;=15,DATE(YEAR(BG7),MONTH(BG7),1),EOMONTH(BG7,0))</f>
        <v>45292</v>
      </c>
      <c r="BJ7" s="179">
        <f t="shared" si="3"/>
        <v>46752</v>
      </c>
      <c r="BK7" s="175" t="s">
        <v>0</v>
      </c>
      <c r="BL7" s="302" t="s">
        <v>799</v>
      </c>
      <c r="BM7" s="46" t="s">
        <v>19</v>
      </c>
      <c r="BN7" s="180" t="s">
        <v>10</v>
      </c>
      <c r="BO7" s="180"/>
      <c r="BP7" s="180"/>
      <c r="BQ7" s="228">
        <f>BS7-60</f>
        <v>45022</v>
      </c>
      <c r="BR7" s="228">
        <f t="shared" ref="BR7:BR12" si="4">IF(DAY(BQ7)&lt;=15,DATE(YEAR(BQ7),MONTH(BQ7),1),EOMONTH(BQ7,0))</f>
        <v>45017</v>
      </c>
      <c r="BS7" s="228">
        <f t="shared" ref="BS7:BS12" si="5">BU7</f>
        <v>45082</v>
      </c>
      <c r="BT7" s="228">
        <f t="shared" ref="BT7:BT12" si="6">IF(DAY(BS7)&lt;=15,DATE(YEAR(BS7),MONTH(BS7),1),EOMONTH(BS7,0))</f>
        <v>45078</v>
      </c>
      <c r="BU7" s="228">
        <f t="shared" ref="BU7:BU12" si="7">BW7-210</f>
        <v>45082</v>
      </c>
      <c r="BV7" s="228">
        <f t="shared" ref="BV7:BV12" si="8">IF(DAY(BU7)&lt;=15,DATE(YEAR(BU7),MONTH(BU7),1),EOMONTH(BU7,0))</f>
        <v>45078</v>
      </c>
      <c r="BW7" s="228">
        <f t="shared" ref="BW7:BW12" si="9">BG7</f>
        <v>45292</v>
      </c>
      <c r="BX7" s="228">
        <f t="shared" ref="BX7:BX12" si="10">IF(DAY(BW7)&lt;=15,DATE(YEAR(BW7),MONTH(BW7),1),EOMONTH(BW7,0))</f>
        <v>45292</v>
      </c>
    </row>
    <row r="8" spans="1:76" ht="43" customHeight="1">
      <c r="A8" s="137" t="s">
        <v>800</v>
      </c>
      <c r="B8" s="137" t="s">
        <v>795</v>
      </c>
      <c r="C8" s="137" t="s">
        <v>801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46752</v>
      </c>
      <c r="BB8" s="221" t="s">
        <v>802</v>
      </c>
      <c r="BC8" s="220" t="s">
        <v>800</v>
      </c>
      <c r="BD8" s="178" t="s">
        <v>798</v>
      </c>
      <c r="BE8" s="178" t="s">
        <v>798</v>
      </c>
      <c r="BF8" s="178" t="s">
        <v>60</v>
      </c>
      <c r="BG8" s="179">
        <v>45292</v>
      </c>
      <c r="BH8" s="179">
        <v>46752</v>
      </c>
      <c r="BI8" s="179">
        <f t="shared" si="3"/>
        <v>45292</v>
      </c>
      <c r="BJ8" s="179">
        <f t="shared" si="3"/>
        <v>46752</v>
      </c>
      <c r="BK8" s="175" t="s">
        <v>0</v>
      </c>
      <c r="BL8" s="302" t="s">
        <v>803</v>
      </c>
      <c r="BM8" s="46" t="s">
        <v>19</v>
      </c>
      <c r="BN8" s="180" t="s">
        <v>10</v>
      </c>
      <c r="BO8" s="180"/>
      <c r="BP8" s="180"/>
      <c r="BQ8" s="228">
        <f>BS8-60</f>
        <v>45022</v>
      </c>
      <c r="BR8" s="228">
        <f t="shared" si="4"/>
        <v>45017</v>
      </c>
      <c r="BS8" s="228">
        <f t="shared" si="5"/>
        <v>45082</v>
      </c>
      <c r="BT8" s="228">
        <f t="shared" si="6"/>
        <v>45078</v>
      </c>
      <c r="BU8" s="228">
        <f t="shared" si="7"/>
        <v>45082</v>
      </c>
      <c r="BV8" s="228">
        <f t="shared" si="8"/>
        <v>45078</v>
      </c>
      <c r="BW8" s="228">
        <f t="shared" si="9"/>
        <v>45292</v>
      </c>
      <c r="BX8" s="228">
        <f t="shared" si="10"/>
        <v>45292</v>
      </c>
    </row>
    <row r="9" spans="1:76" ht="38.5" customHeight="1">
      <c r="A9" s="137" t="s">
        <v>804</v>
      </c>
      <c r="B9" s="137" t="s">
        <v>805</v>
      </c>
      <c r="C9" s="137" t="s">
        <v>806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46235</v>
      </c>
      <c r="BB9" s="221" t="s">
        <v>807</v>
      </c>
      <c r="BC9" s="220" t="s">
        <v>804</v>
      </c>
      <c r="BD9" s="178" t="s">
        <v>798</v>
      </c>
      <c r="BE9" s="178" t="s">
        <v>798</v>
      </c>
      <c r="BF9" s="178" t="s">
        <v>195</v>
      </c>
      <c r="BG9" s="179">
        <v>44775</v>
      </c>
      <c r="BH9" s="179">
        <v>46235</v>
      </c>
      <c r="BI9" s="179">
        <f t="shared" si="3"/>
        <v>44774</v>
      </c>
      <c r="BJ9" s="179">
        <f t="shared" si="3"/>
        <v>46235</v>
      </c>
      <c r="BK9" s="175" t="s">
        <v>2</v>
      </c>
      <c r="BL9" s="302" t="s">
        <v>808</v>
      </c>
      <c r="BM9" s="46" t="s">
        <v>19</v>
      </c>
      <c r="BN9" s="180" t="s">
        <v>10</v>
      </c>
      <c r="BO9" s="180"/>
      <c r="BP9" s="180"/>
      <c r="BQ9" s="228">
        <f>BS9-60</f>
        <v>44505</v>
      </c>
      <c r="BR9" s="228">
        <f t="shared" si="4"/>
        <v>44501</v>
      </c>
      <c r="BS9" s="228">
        <f t="shared" si="5"/>
        <v>44565</v>
      </c>
      <c r="BT9" s="228">
        <f t="shared" si="6"/>
        <v>44562</v>
      </c>
      <c r="BU9" s="228">
        <f t="shared" si="7"/>
        <v>44565</v>
      </c>
      <c r="BV9" s="228">
        <f t="shared" si="8"/>
        <v>44562</v>
      </c>
      <c r="BW9" s="228">
        <f t="shared" si="9"/>
        <v>44775</v>
      </c>
      <c r="BX9" s="228">
        <f t="shared" si="10"/>
        <v>44774</v>
      </c>
    </row>
    <row r="10" spans="1:76" ht="46" customHeight="1">
      <c r="A10" s="137" t="s">
        <v>809</v>
      </c>
      <c r="B10" s="137" t="s">
        <v>805</v>
      </c>
      <c r="C10" s="137" t="s">
        <v>810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46783</v>
      </c>
      <c r="BB10" s="221" t="s">
        <v>811</v>
      </c>
      <c r="BC10" s="308" t="s">
        <v>809</v>
      </c>
      <c r="BD10" s="309" t="s">
        <v>798</v>
      </c>
      <c r="BE10" s="178" t="s">
        <v>798</v>
      </c>
      <c r="BF10" s="178" t="s">
        <v>60</v>
      </c>
      <c r="BG10" s="179">
        <v>45323</v>
      </c>
      <c r="BH10" s="179">
        <v>46783</v>
      </c>
      <c r="BI10" s="179">
        <f t="shared" si="3"/>
        <v>45323</v>
      </c>
      <c r="BJ10" s="179">
        <f t="shared" si="3"/>
        <v>46783</v>
      </c>
      <c r="BK10" s="175" t="s">
        <v>2</v>
      </c>
      <c r="BL10" s="302" t="s">
        <v>812</v>
      </c>
      <c r="BM10" s="46" t="s">
        <v>19</v>
      </c>
      <c r="BN10" s="180" t="s">
        <v>13</v>
      </c>
      <c r="BO10" s="180"/>
      <c r="BP10" s="180"/>
      <c r="BQ10" s="228">
        <f>BS10-60</f>
        <v>45053</v>
      </c>
      <c r="BR10" s="228">
        <f t="shared" si="4"/>
        <v>45047</v>
      </c>
      <c r="BS10" s="228">
        <f t="shared" si="5"/>
        <v>45113</v>
      </c>
      <c r="BT10" s="228">
        <f t="shared" si="6"/>
        <v>45108</v>
      </c>
      <c r="BU10" s="228">
        <f t="shared" si="7"/>
        <v>45113</v>
      </c>
      <c r="BV10" s="228">
        <f t="shared" si="8"/>
        <v>45108</v>
      </c>
      <c r="BW10" s="228">
        <f t="shared" si="9"/>
        <v>45323</v>
      </c>
      <c r="BX10" s="228">
        <f t="shared" si="10"/>
        <v>45323</v>
      </c>
    </row>
    <row r="11" spans="1:76" ht="46" customHeight="1">
      <c r="A11" s="137" t="s">
        <v>813</v>
      </c>
      <c r="B11" s="137" t="s">
        <v>805</v>
      </c>
      <c r="C11" s="137" t="s">
        <v>814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45773</v>
      </c>
      <c r="BB11" s="220" t="s">
        <v>813</v>
      </c>
      <c r="BC11" s="220" t="s">
        <v>813</v>
      </c>
      <c r="BD11" s="178" t="s">
        <v>798</v>
      </c>
      <c r="BE11" s="178" t="s">
        <v>798</v>
      </c>
      <c r="BF11" s="178"/>
      <c r="BG11" s="179">
        <v>44313</v>
      </c>
      <c r="BH11" s="179">
        <v>45773</v>
      </c>
      <c r="BI11" s="179">
        <f t="shared" si="3"/>
        <v>44316</v>
      </c>
      <c r="BJ11" s="179">
        <f t="shared" si="3"/>
        <v>45777</v>
      </c>
      <c r="BK11" s="175" t="s">
        <v>2</v>
      </c>
      <c r="BL11" s="304" t="s">
        <v>814</v>
      </c>
      <c r="BM11" s="46" t="s">
        <v>19</v>
      </c>
      <c r="BN11" s="180" t="s">
        <v>13</v>
      </c>
      <c r="BO11" s="180"/>
      <c r="BP11" s="180"/>
      <c r="BQ11" s="228">
        <f>BS11-60</f>
        <v>44043</v>
      </c>
      <c r="BR11" s="228">
        <f t="shared" si="4"/>
        <v>44043</v>
      </c>
      <c r="BS11" s="228">
        <f t="shared" si="5"/>
        <v>44103</v>
      </c>
      <c r="BT11" s="228">
        <f t="shared" si="6"/>
        <v>44104</v>
      </c>
      <c r="BU11" s="228">
        <f t="shared" si="7"/>
        <v>44103</v>
      </c>
      <c r="BV11" s="228">
        <f t="shared" si="8"/>
        <v>44104</v>
      </c>
      <c r="BW11" s="228">
        <f t="shared" si="9"/>
        <v>44313</v>
      </c>
      <c r="BX11" s="228">
        <f t="shared" si="10"/>
        <v>44316</v>
      </c>
    </row>
    <row r="12" spans="1:76" s="192" customFormat="1" ht="46" customHeight="1">
      <c r="A12" s="137" t="s">
        <v>75</v>
      </c>
      <c r="B12" s="137" t="s">
        <v>805</v>
      </c>
      <c r="C12" s="137" t="s">
        <v>814</v>
      </c>
      <c r="D12" s="139" t="str">
        <f t="shared" ca="1" si="1"/>
        <v>A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47234</v>
      </c>
      <c r="AP12" s="155"/>
      <c r="BB12" s="305" t="s">
        <v>813</v>
      </c>
      <c r="BC12" s="305" t="s">
        <v>70</v>
      </c>
      <c r="BD12" s="306" t="s">
        <v>798</v>
      </c>
      <c r="BE12" s="178" t="s">
        <v>798</v>
      </c>
      <c r="BF12" s="306"/>
      <c r="BG12" s="307">
        <f>BH11+1</f>
        <v>45774</v>
      </c>
      <c r="BH12" s="307">
        <f>BG12+1460</f>
        <v>47234</v>
      </c>
      <c r="BI12" s="179">
        <f t="shared" si="3"/>
        <v>45777</v>
      </c>
      <c r="BJ12" s="179">
        <f t="shared" si="3"/>
        <v>47238</v>
      </c>
      <c r="BK12" s="175" t="s">
        <v>2</v>
      </c>
      <c r="BL12" s="303"/>
      <c r="BM12" s="46" t="s">
        <v>19</v>
      </c>
      <c r="BN12" s="180" t="s">
        <v>13</v>
      </c>
      <c r="BO12" s="180"/>
      <c r="BP12" s="180"/>
      <c r="BQ12" s="226">
        <f>BS12-120</f>
        <v>45444</v>
      </c>
      <c r="BR12" s="226">
        <f t="shared" si="4"/>
        <v>45444</v>
      </c>
      <c r="BS12" s="226">
        <f t="shared" si="5"/>
        <v>45564</v>
      </c>
      <c r="BT12" s="226">
        <f t="shared" si="6"/>
        <v>45565</v>
      </c>
      <c r="BU12" s="226">
        <f t="shared" si="7"/>
        <v>45564</v>
      </c>
      <c r="BV12" s="226">
        <f t="shared" si="8"/>
        <v>45565</v>
      </c>
      <c r="BW12" s="226">
        <f t="shared" si="9"/>
        <v>45774</v>
      </c>
      <c r="BX12" s="226">
        <f t="shared" si="10"/>
        <v>45777</v>
      </c>
    </row>
  </sheetData>
  <sheetProtection sheet="1" autoFilter="0"/>
  <autoFilter ref="A6:D6" xr:uid="{28538C06-3B35-498E-AD8E-0FB295104A28}"/>
  <mergeCells count="4">
    <mergeCell ref="E5:P5"/>
    <mergeCell ref="Q5:AB5"/>
    <mergeCell ref="AC5:AN5"/>
    <mergeCell ref="A4:B4"/>
  </mergeCells>
  <conditionalFormatting sqref="C2">
    <cfRule type="expression" dxfId="56" priority="12">
      <formula>AND(BL$6&gt;=#REF!,BL$6&lt;=#REF!)</formula>
    </cfRule>
    <cfRule type="expression" dxfId="55" priority="13">
      <formula>AND(BL$6&gt;=#REF!,BL$6&lt;=#REF!)</formula>
    </cfRule>
    <cfRule type="expression" dxfId="54" priority="14">
      <formula>AND(BL$6&gt;=#REF!,BL$6&lt;=#REF!)</formula>
    </cfRule>
    <cfRule type="expression" dxfId="53" priority="15">
      <formula>AND(BL$6&gt;=#REF!,BL$6&lt;=#REF!)</formula>
    </cfRule>
  </conditionalFormatting>
  <conditionalFormatting sqref="D1:D5 D13:D1048576">
    <cfRule type="containsText" dxfId="52" priority="17" operator="containsText" text="A venir">
      <formula>NOT(ISERROR(SEARCH("A venir",D1)))</formula>
    </cfRule>
  </conditionalFormatting>
  <conditionalFormatting sqref="D1:D1048576">
    <cfRule type="containsText" dxfId="51" priority="4" operator="containsText" text="Term">
      <formula>NOT(ISERROR(SEARCH("Term",D1)))</formula>
    </cfRule>
  </conditionalFormatting>
  <conditionalFormatting sqref="D6:D12">
    <cfRule type="containsText" dxfId="50" priority="5" operator="containsText" text="A venir">
      <formula>NOT(ISERROR(SEARCH("A venir",D6)))</formula>
    </cfRule>
  </conditionalFormatting>
  <conditionalFormatting sqref="D7:D12">
    <cfRule type="containsText" dxfId="49" priority="6" operator="containsText" text="En cours">
      <formula>NOT(ISERROR(SEARCH("En cours",D7)))</formula>
    </cfRule>
    <cfRule type="expression" dxfId="48" priority="7">
      <formula>AND(D$6&gt;=$BR7,D$6&lt;=$BT7)</formula>
    </cfRule>
    <cfRule type="expression" dxfId="47" priority="8">
      <formula>AND(D$6&gt;=$BI7,D$6&lt;=$BJ7)</formula>
    </cfRule>
    <cfRule type="expression" dxfId="46" priority="9">
      <formula>AND(D$6&gt;=$BV7,D$6&lt;=$BX7)</formula>
    </cfRule>
  </conditionalFormatting>
  <conditionalFormatting sqref="E7:AN12">
    <cfRule type="expression" dxfId="45" priority="1">
      <formula>AND(E$6&gt;=$BI7,E$6&lt;=$BJ7)</formula>
    </cfRule>
    <cfRule type="expression" dxfId="44" priority="2">
      <formula>AND(E$6&gt;=$BV7,E$6&lt;=$BX7)</formula>
    </cfRule>
    <cfRule type="expression" dxfId="43" priority="3">
      <formula>AND(E$6&gt;=$BR7,E$6&lt;=$BT7)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098E348-F977-4CA9-9023-1BC8D0E9BF48}">
          <x14:formula1>
            <xm:f>Feuil1!$A$1:$A$3</xm:f>
          </x14:formula1>
          <xm:sqref>BK7:BL12 BN7:BX12</xm:sqref>
        </x14:dataValidation>
        <x14:dataValidation type="list" allowBlank="1" showInputMessage="1" showErrorMessage="1" xr:uid="{A108B41D-C2E0-4AB3-B373-C9660239D37C}">
          <x14:formula1>
            <xm:f>Feuil1!$D$7:$D$8</xm:f>
          </x14:formula1>
          <xm:sqref>BO7:BX12</xm:sqref>
        </x14:dataValidation>
        <x14:dataValidation type="list" allowBlank="1" showInputMessage="1" showErrorMessage="1" xr:uid="{73357E94-4DA3-4387-9F75-D6CE1D6E603D}">
          <x14:formula1>
            <xm:f>Feuil1!$B$7:$B$9</xm:f>
          </x14:formula1>
          <xm:sqref>BN7:BN12</xm:sqref>
        </x14:dataValidation>
        <x14:dataValidation type="list" allowBlank="1" showInputMessage="1" showErrorMessage="1" xr:uid="{DDDD94EB-68B6-443E-9B71-82271624C1DF}">
          <x14:formula1>
            <xm:f>Feuil1!$A$7:$A$13</xm:f>
          </x14:formula1>
          <xm:sqref>BM7:BM12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65B9-D040-4B71-8EE2-3EE5C9639C8A}">
  <sheetPr codeName="Feuil9">
    <pageSetUpPr fitToPage="1"/>
  </sheetPr>
  <dimension ref="A1:BX17"/>
  <sheetViews>
    <sheetView showGridLines="0" topLeftCell="A2" zoomScale="60" zoomScaleNormal="60" workbookViewId="0">
      <pane xSplit="4" ySplit="5" topLeftCell="E10" activePane="bottomRight" state="frozen"/>
      <selection pane="topRight"/>
      <selection pane="bottomLeft"/>
      <selection pane="bottomRight" activeCell="C13" sqref="C13"/>
    </sheetView>
  </sheetViews>
  <sheetFormatPr baseColWidth="10" defaultColWidth="15.54296875" defaultRowHeight="14.5"/>
  <cols>
    <col min="1" max="1" width="17.54296875" style="203" customWidth="1"/>
    <col min="2" max="2" width="29" style="148" customWidth="1"/>
    <col min="3" max="3" width="63.81640625" style="148" customWidth="1"/>
    <col min="4" max="4" width="9.7265625" style="150" customWidth="1"/>
    <col min="5" max="40" width="3.1796875" style="151" customWidth="1"/>
    <col min="41" max="41" width="14.54296875" style="232" customWidth="1"/>
    <col min="42" max="49" width="15.54296875" style="150" customWidth="1"/>
    <col min="50" max="50" width="20.26953125" style="233" customWidth="1"/>
    <col min="51" max="51" width="17.54296875" style="203" customWidth="1"/>
    <col min="52" max="52" width="14.453125" style="148" customWidth="1"/>
    <col min="53" max="53" width="15.7265625" style="148" customWidth="1"/>
    <col min="54" max="54" width="15.453125" style="150" hidden="1" customWidth="1"/>
    <col min="55" max="55" width="13" style="152" hidden="1" customWidth="1"/>
    <col min="56" max="56" width="14.54296875" style="152" hidden="1" customWidth="1"/>
    <col min="57" max="57" width="14" style="152" hidden="1" customWidth="1"/>
    <col min="58" max="58" width="15.7265625" style="152" hidden="1" customWidth="1"/>
    <col min="59" max="59" width="24.54296875" style="150" hidden="1" customWidth="1"/>
    <col min="60" max="60" width="13.81640625" style="150" hidden="1" customWidth="1"/>
    <col min="61" max="63" width="18.453125" style="150" hidden="1" customWidth="1"/>
    <col min="64" max="64" width="38" style="150" hidden="1" customWidth="1"/>
    <col min="65" max="65" width="16.54296875" style="150" hidden="1" customWidth="1"/>
    <col min="66" max="66" width="19.26953125" style="150" hidden="1" customWidth="1"/>
    <col min="67" max="67" width="13.81640625" style="150" hidden="1" customWidth="1"/>
    <col min="68" max="68" width="12.54296875" style="150" hidden="1" customWidth="1"/>
    <col min="69" max="69" width="16.81640625" style="150" hidden="1" customWidth="1"/>
    <col min="70" max="70" width="12.54296875" style="150" hidden="1" customWidth="1"/>
    <col min="71" max="71" width="14.1796875" style="150" hidden="1" customWidth="1"/>
    <col min="72" max="72" width="12.54296875" style="150" hidden="1" customWidth="1"/>
    <col min="73" max="76" width="15.54296875" style="150" hidden="1" customWidth="1"/>
    <col min="77" max="16384" width="15.54296875" style="150"/>
  </cols>
  <sheetData>
    <row r="1" spans="1:76" hidden="1">
      <c r="B1" s="150"/>
      <c r="E1" s="151">
        <f t="shared" ref="E1:AN1" si="0">VALUE(YEAR(E6)&amp;TEXT(MONTH(E6),"00"))</f>
        <v>202401</v>
      </c>
      <c r="F1" s="151">
        <f t="shared" si="0"/>
        <v>202402</v>
      </c>
      <c r="G1" s="151">
        <f t="shared" si="0"/>
        <v>202403</v>
      </c>
      <c r="H1" s="151">
        <f t="shared" si="0"/>
        <v>202404</v>
      </c>
      <c r="I1" s="151">
        <f t="shared" si="0"/>
        <v>202405</v>
      </c>
      <c r="J1" s="151">
        <f t="shared" si="0"/>
        <v>202406</v>
      </c>
      <c r="K1" s="151">
        <f t="shared" si="0"/>
        <v>202407</v>
      </c>
      <c r="L1" s="151">
        <f t="shared" si="0"/>
        <v>202408</v>
      </c>
      <c r="M1" s="151">
        <f t="shared" si="0"/>
        <v>202409</v>
      </c>
      <c r="N1" s="151">
        <f t="shared" si="0"/>
        <v>202410</v>
      </c>
      <c r="O1" s="151">
        <f t="shared" si="0"/>
        <v>202411</v>
      </c>
      <c r="P1" s="151">
        <f t="shared" si="0"/>
        <v>202412</v>
      </c>
      <c r="Q1" s="151">
        <f t="shared" si="0"/>
        <v>202501</v>
      </c>
      <c r="R1" s="151">
        <f t="shared" si="0"/>
        <v>202502</v>
      </c>
      <c r="S1" s="151">
        <f t="shared" si="0"/>
        <v>202503</v>
      </c>
      <c r="T1" s="151">
        <f t="shared" si="0"/>
        <v>202504</v>
      </c>
      <c r="U1" s="151">
        <f t="shared" si="0"/>
        <v>202505</v>
      </c>
      <c r="V1" s="151">
        <f t="shared" si="0"/>
        <v>202506</v>
      </c>
      <c r="W1" s="151">
        <f t="shared" si="0"/>
        <v>202507</v>
      </c>
      <c r="X1" s="151">
        <f t="shared" si="0"/>
        <v>202508</v>
      </c>
      <c r="Y1" s="151">
        <f t="shared" si="0"/>
        <v>202509</v>
      </c>
      <c r="Z1" s="151">
        <f t="shared" si="0"/>
        <v>202510</v>
      </c>
      <c r="AA1" s="151">
        <f t="shared" si="0"/>
        <v>202511</v>
      </c>
      <c r="AB1" s="151">
        <f t="shared" si="0"/>
        <v>202512</v>
      </c>
      <c r="AC1" s="151">
        <f t="shared" si="0"/>
        <v>202601</v>
      </c>
      <c r="AD1" s="151">
        <f t="shared" si="0"/>
        <v>202602</v>
      </c>
      <c r="AE1" s="151">
        <f t="shared" si="0"/>
        <v>202603</v>
      </c>
      <c r="AF1" s="151">
        <f t="shared" si="0"/>
        <v>202604</v>
      </c>
      <c r="AG1" s="151">
        <f t="shared" si="0"/>
        <v>202605</v>
      </c>
      <c r="AH1" s="151">
        <f t="shared" si="0"/>
        <v>202606</v>
      </c>
      <c r="AI1" s="151">
        <f t="shared" si="0"/>
        <v>202607</v>
      </c>
      <c r="AJ1" s="151">
        <f t="shared" si="0"/>
        <v>202608</v>
      </c>
      <c r="AK1" s="151">
        <f t="shared" si="0"/>
        <v>202609</v>
      </c>
      <c r="AL1" s="151">
        <f t="shared" si="0"/>
        <v>202610</v>
      </c>
      <c r="AM1" s="151">
        <f t="shared" si="0"/>
        <v>202611</v>
      </c>
      <c r="AN1" s="151">
        <f t="shared" si="0"/>
        <v>202612</v>
      </c>
      <c r="AZ1" s="150"/>
      <c r="BA1" s="150"/>
    </row>
    <row r="2" spans="1:76" ht="20.5" customHeight="1">
      <c r="A2" s="196"/>
      <c r="B2" s="158"/>
      <c r="C2" s="234" t="s">
        <v>268</v>
      </c>
      <c r="AX2" s="235"/>
      <c r="AY2" s="196"/>
      <c r="AZ2" s="158" t="s">
        <v>21</v>
      </c>
    </row>
    <row r="3" spans="1:76" ht="20.5" customHeight="1">
      <c r="A3" s="196"/>
      <c r="C3" s="236" t="s">
        <v>22</v>
      </c>
      <c r="AX3" s="235"/>
      <c r="AY3" s="196"/>
    </row>
    <row r="4" spans="1:76" ht="20.5" customHeight="1">
      <c r="A4" s="392" t="s">
        <v>815</v>
      </c>
      <c r="B4" s="392"/>
      <c r="C4" s="237" t="s">
        <v>24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X4" s="235"/>
      <c r="AY4" s="196"/>
      <c r="AZ4" s="238"/>
      <c r="BA4" s="238"/>
      <c r="BB4" s="238"/>
      <c r="BC4" s="238"/>
    </row>
    <row r="5" spans="1:76" ht="28">
      <c r="A5" s="196"/>
      <c r="B5" s="239"/>
      <c r="C5" s="196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152"/>
      <c r="AX5" s="235"/>
      <c r="AY5" s="196"/>
      <c r="AZ5" s="238"/>
      <c r="BA5" s="238"/>
      <c r="BB5" s="238"/>
      <c r="BC5" s="238"/>
    </row>
    <row r="6" spans="1:76" s="240" customFormat="1" ht="47.5" customHeight="1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241" t="s">
        <v>31</v>
      </c>
      <c r="BC6" s="242" t="s">
        <v>32</v>
      </c>
      <c r="BD6" s="169" t="s">
        <v>816</v>
      </c>
      <c r="BE6" s="243" t="s">
        <v>34</v>
      </c>
      <c r="BF6" s="169" t="s">
        <v>35</v>
      </c>
      <c r="BG6" s="244" t="s">
        <v>36</v>
      </c>
      <c r="BH6" s="244" t="s">
        <v>30</v>
      </c>
      <c r="BI6" s="245" t="s">
        <v>37</v>
      </c>
      <c r="BJ6" s="246" t="s">
        <v>38</v>
      </c>
      <c r="BK6" s="243" t="s">
        <v>39</v>
      </c>
      <c r="BL6" s="169" t="s">
        <v>40</v>
      </c>
      <c r="BM6" s="342" t="s">
        <v>6</v>
      </c>
      <c r="BN6" s="169" t="s">
        <v>7</v>
      </c>
      <c r="BO6" s="169" t="s">
        <v>8</v>
      </c>
      <c r="BP6" s="169" t="s">
        <v>41</v>
      </c>
      <c r="BQ6" s="247" t="s">
        <v>42</v>
      </c>
      <c r="BR6" s="248" t="s">
        <v>43</v>
      </c>
      <c r="BS6" s="249" t="s">
        <v>44</v>
      </c>
      <c r="BT6" s="248" t="s">
        <v>43</v>
      </c>
      <c r="BU6" s="250" t="s">
        <v>45</v>
      </c>
      <c r="BV6" s="248" t="s">
        <v>43</v>
      </c>
      <c r="BW6" s="250" t="s">
        <v>46</v>
      </c>
      <c r="BX6" s="248" t="s">
        <v>43</v>
      </c>
    </row>
    <row r="7" spans="1:76" ht="43" customHeight="1">
      <c r="A7" s="137" t="s">
        <v>817</v>
      </c>
      <c r="B7" s="137" t="s">
        <v>818</v>
      </c>
      <c r="C7" s="137" t="s">
        <v>819</v>
      </c>
      <c r="D7" s="139" t="str">
        <f t="shared" ref="D7:D17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1"/>
      <c r="AI7" s="252"/>
      <c r="AJ7" s="252"/>
      <c r="AK7" s="252"/>
      <c r="AL7" s="252"/>
      <c r="AM7" s="252"/>
      <c r="AN7" s="252"/>
      <c r="AO7" s="318">
        <f t="shared" ref="AO7:AO17" si="2">BH7</f>
        <v>46312</v>
      </c>
      <c r="BB7" s="253" t="s">
        <v>817</v>
      </c>
      <c r="BC7" s="254" t="s">
        <v>817</v>
      </c>
      <c r="BD7" s="180" t="s">
        <v>820</v>
      </c>
      <c r="BE7" s="180" t="s">
        <v>632</v>
      </c>
      <c r="BF7" s="175" t="s">
        <v>60</v>
      </c>
      <c r="BG7" s="255">
        <v>44852</v>
      </c>
      <c r="BH7" s="255">
        <v>46312</v>
      </c>
      <c r="BI7" s="255">
        <f t="shared" ref="BI7:BI17" si="3">IF(DAY(BG7)&lt;=15,DATE(YEAR(BG7),MONTH(BG7),1),EOMONTH(BG7,0))</f>
        <v>44865</v>
      </c>
      <c r="BJ7" s="255">
        <f t="shared" ref="BJ7:BJ17" si="4">IF(DAY(BH7)&lt;=15,DATE(YEAR(BH7),MONTH(BH7),1),EOMONTH(BH7,0))</f>
        <v>46326</v>
      </c>
      <c r="BK7" s="175" t="s">
        <v>2</v>
      </c>
      <c r="BL7" s="256" t="s">
        <v>821</v>
      </c>
      <c r="BM7" s="176"/>
      <c r="BN7" s="180" t="s">
        <v>15</v>
      </c>
      <c r="BO7" s="180"/>
      <c r="BP7" s="180"/>
      <c r="BQ7" s="181">
        <f>BS7-60</f>
        <v>44582</v>
      </c>
      <c r="BR7" s="181">
        <f t="shared" ref="BR7:BR17" si="5">IF(DAY(BQ7)&lt;=15,DATE(YEAR(BQ7),MONTH(BQ7),1),EOMONTH(BQ7,0))</f>
        <v>44592</v>
      </c>
      <c r="BS7" s="181">
        <f t="shared" ref="BS7:BS17" si="6">BU7</f>
        <v>44642</v>
      </c>
      <c r="BT7" s="181">
        <f t="shared" ref="BT7:BT17" si="7">IF(DAY(BS7)&lt;=15,DATE(YEAR(BS7),MONTH(BS7),1),EOMONTH(BS7,0))</f>
        <v>44651</v>
      </c>
      <c r="BU7" s="181">
        <f t="shared" ref="BU7:BU15" si="8">BW7-210</f>
        <v>44642</v>
      </c>
      <c r="BV7" s="181">
        <f t="shared" ref="BV7:BV17" si="9">IF(DAY(BU7)&lt;=15,DATE(YEAR(BU7),MONTH(BU7),1),EOMONTH(BU7,0))</f>
        <v>44651</v>
      </c>
      <c r="BW7" s="181">
        <f t="shared" ref="BW7:BW17" si="10">BG7</f>
        <v>44852</v>
      </c>
      <c r="BX7" s="181">
        <f t="shared" ref="BX7:BX17" si="11">IF(DAY(BW7)&lt;=15,DATE(YEAR(BW7),MONTH(BW7),1),EOMONTH(BW7,0))</f>
        <v>44865</v>
      </c>
    </row>
    <row r="8" spans="1:76" ht="43" customHeight="1">
      <c r="A8" s="137" t="s">
        <v>75</v>
      </c>
      <c r="B8" s="137" t="s">
        <v>818</v>
      </c>
      <c r="C8" s="137" t="s">
        <v>819</v>
      </c>
      <c r="D8" s="139" t="str">
        <f t="shared" ca="1" si="1"/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1"/>
      <c r="AI8" s="252"/>
      <c r="AJ8" s="252"/>
      <c r="AK8" s="252"/>
      <c r="AL8" s="252"/>
      <c r="AM8" s="252"/>
      <c r="AN8" s="252"/>
      <c r="AO8" s="318">
        <f t="shared" si="2"/>
        <v>47716</v>
      </c>
      <c r="BB8" s="253" t="s">
        <v>817</v>
      </c>
      <c r="BC8" s="254" t="s">
        <v>70</v>
      </c>
      <c r="BD8" s="180" t="s">
        <v>820</v>
      </c>
      <c r="BE8" s="180"/>
      <c r="BF8" s="175" t="s">
        <v>60</v>
      </c>
      <c r="BG8" s="255">
        <v>46256</v>
      </c>
      <c r="BH8" s="255">
        <v>47716</v>
      </c>
      <c r="BI8" s="255">
        <f t="shared" si="3"/>
        <v>46265</v>
      </c>
      <c r="BJ8" s="255">
        <f t="shared" si="4"/>
        <v>47726</v>
      </c>
      <c r="BK8" s="175" t="s">
        <v>2</v>
      </c>
      <c r="BL8" s="257" t="s">
        <v>821</v>
      </c>
      <c r="BM8" s="176"/>
      <c r="BN8" s="180" t="s">
        <v>15</v>
      </c>
      <c r="BO8" s="180"/>
      <c r="BP8" s="180"/>
      <c r="BQ8" s="181">
        <f>BS8-120</f>
        <v>45926</v>
      </c>
      <c r="BR8" s="181">
        <f t="shared" si="5"/>
        <v>45930</v>
      </c>
      <c r="BS8" s="181">
        <f t="shared" si="6"/>
        <v>46046</v>
      </c>
      <c r="BT8" s="181">
        <f t="shared" si="7"/>
        <v>46053</v>
      </c>
      <c r="BU8" s="181">
        <f t="shared" si="8"/>
        <v>46046</v>
      </c>
      <c r="BV8" s="181">
        <f t="shared" si="9"/>
        <v>46053</v>
      </c>
      <c r="BW8" s="181">
        <f t="shared" si="10"/>
        <v>46256</v>
      </c>
      <c r="BX8" s="181">
        <f t="shared" si="11"/>
        <v>46265</v>
      </c>
    </row>
    <row r="9" spans="1:76" ht="43" customHeight="1">
      <c r="A9" s="137" t="s">
        <v>822</v>
      </c>
      <c r="B9" s="137" t="s">
        <v>818</v>
      </c>
      <c r="C9" s="137" t="s">
        <v>823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1"/>
      <c r="AI9" s="252"/>
      <c r="AJ9" s="252"/>
      <c r="AK9" s="252"/>
      <c r="AL9" s="252"/>
      <c r="AM9" s="252"/>
      <c r="AN9" s="252"/>
      <c r="AO9" s="318">
        <f t="shared" si="2"/>
        <v>46293</v>
      </c>
      <c r="BB9" s="253" t="s">
        <v>822</v>
      </c>
      <c r="BC9" s="254" t="s">
        <v>822</v>
      </c>
      <c r="BD9" s="180" t="s">
        <v>820</v>
      </c>
      <c r="BE9" s="180" t="s">
        <v>632</v>
      </c>
      <c r="BF9" s="175" t="s">
        <v>60</v>
      </c>
      <c r="BG9" s="255">
        <v>44833</v>
      </c>
      <c r="BH9" s="255">
        <v>46293</v>
      </c>
      <c r="BI9" s="255">
        <f t="shared" si="3"/>
        <v>44834</v>
      </c>
      <c r="BJ9" s="255">
        <f t="shared" si="4"/>
        <v>46295</v>
      </c>
      <c r="BK9" s="175" t="s">
        <v>2</v>
      </c>
      <c r="BL9" s="257" t="s">
        <v>824</v>
      </c>
      <c r="BM9" s="176"/>
      <c r="BN9" s="180" t="s">
        <v>15</v>
      </c>
      <c r="BO9" s="180"/>
      <c r="BP9" s="180"/>
      <c r="BQ9" s="181">
        <f>BS9-60</f>
        <v>44563</v>
      </c>
      <c r="BR9" s="181">
        <f t="shared" si="5"/>
        <v>44562</v>
      </c>
      <c r="BS9" s="181">
        <f t="shared" si="6"/>
        <v>44623</v>
      </c>
      <c r="BT9" s="181">
        <f t="shared" si="7"/>
        <v>44621</v>
      </c>
      <c r="BU9" s="181">
        <f t="shared" si="8"/>
        <v>44623</v>
      </c>
      <c r="BV9" s="181">
        <f t="shared" si="9"/>
        <v>44621</v>
      </c>
      <c r="BW9" s="181">
        <f t="shared" si="10"/>
        <v>44833</v>
      </c>
      <c r="BX9" s="181">
        <f t="shared" si="11"/>
        <v>44834</v>
      </c>
    </row>
    <row r="10" spans="1:76" ht="43" customHeight="1">
      <c r="A10" s="137" t="s">
        <v>75</v>
      </c>
      <c r="B10" s="137" t="s">
        <v>818</v>
      </c>
      <c r="C10" s="137" t="s">
        <v>823</v>
      </c>
      <c r="D10" s="139" t="str">
        <f t="shared" ca="1" si="1"/>
        <v>À venir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1"/>
      <c r="AI10" s="252"/>
      <c r="AJ10" s="252"/>
      <c r="AK10" s="252"/>
      <c r="AL10" s="252"/>
      <c r="AM10" s="252"/>
      <c r="AN10" s="252"/>
      <c r="AO10" s="318">
        <f t="shared" si="2"/>
        <v>47716</v>
      </c>
      <c r="BB10" s="253" t="s">
        <v>822</v>
      </c>
      <c r="BC10" s="254" t="s">
        <v>70</v>
      </c>
      <c r="BD10" s="180" t="s">
        <v>820</v>
      </c>
      <c r="BE10" s="180"/>
      <c r="BF10" s="175" t="s">
        <v>60</v>
      </c>
      <c r="BG10" s="255">
        <v>46256</v>
      </c>
      <c r="BH10" s="255">
        <v>47716</v>
      </c>
      <c r="BI10" s="255">
        <f t="shared" si="3"/>
        <v>46265</v>
      </c>
      <c r="BJ10" s="255">
        <f t="shared" si="4"/>
        <v>47726</v>
      </c>
      <c r="BK10" s="175" t="s">
        <v>2</v>
      </c>
      <c r="BL10" s="257" t="s">
        <v>824</v>
      </c>
      <c r="BM10" s="176"/>
      <c r="BN10" s="180" t="s">
        <v>15</v>
      </c>
      <c r="BO10" s="180"/>
      <c r="BP10" s="180"/>
      <c r="BQ10" s="181">
        <f>BS10-120</f>
        <v>45926</v>
      </c>
      <c r="BR10" s="181">
        <f t="shared" si="5"/>
        <v>45930</v>
      </c>
      <c r="BS10" s="181">
        <f t="shared" si="6"/>
        <v>46046</v>
      </c>
      <c r="BT10" s="181">
        <f t="shared" si="7"/>
        <v>46053</v>
      </c>
      <c r="BU10" s="181">
        <f t="shared" si="8"/>
        <v>46046</v>
      </c>
      <c r="BV10" s="181">
        <f t="shared" si="9"/>
        <v>46053</v>
      </c>
      <c r="BW10" s="181">
        <f t="shared" si="10"/>
        <v>46256</v>
      </c>
      <c r="BX10" s="181">
        <f t="shared" si="11"/>
        <v>46265</v>
      </c>
    </row>
    <row r="11" spans="1:76" ht="43" customHeight="1">
      <c r="A11" s="137" t="s">
        <v>825</v>
      </c>
      <c r="B11" s="137" t="s">
        <v>826</v>
      </c>
      <c r="C11" s="137" t="s">
        <v>827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1"/>
      <c r="AI11" s="252"/>
      <c r="AJ11" s="252"/>
      <c r="AK11" s="252"/>
      <c r="AL11" s="252"/>
      <c r="AM11" s="252"/>
      <c r="AN11" s="252"/>
      <c r="AO11" s="318">
        <f t="shared" si="2"/>
        <v>46633</v>
      </c>
      <c r="BB11" s="253" t="s">
        <v>828</v>
      </c>
      <c r="BC11" s="254" t="s">
        <v>825</v>
      </c>
      <c r="BD11" s="180" t="s">
        <v>820</v>
      </c>
      <c r="BE11" s="180" t="s">
        <v>632</v>
      </c>
      <c r="BF11" s="175" t="s">
        <v>60</v>
      </c>
      <c r="BG11" s="255">
        <v>45173</v>
      </c>
      <c r="BH11" s="255">
        <v>46633</v>
      </c>
      <c r="BI11" s="255">
        <f t="shared" si="3"/>
        <v>45170</v>
      </c>
      <c r="BJ11" s="255">
        <f t="shared" si="4"/>
        <v>46631</v>
      </c>
      <c r="BK11" s="175" t="s">
        <v>2</v>
      </c>
      <c r="BL11" s="257" t="s">
        <v>829</v>
      </c>
      <c r="BM11" s="176"/>
      <c r="BN11" s="180" t="s">
        <v>15</v>
      </c>
      <c r="BO11" s="180"/>
      <c r="BP11" s="180" t="s">
        <v>10</v>
      </c>
      <c r="BQ11" s="181">
        <f>BS11-60</f>
        <v>44903</v>
      </c>
      <c r="BR11" s="181">
        <f t="shared" si="5"/>
        <v>44896</v>
      </c>
      <c r="BS11" s="181">
        <f t="shared" si="6"/>
        <v>44963</v>
      </c>
      <c r="BT11" s="181">
        <f t="shared" si="7"/>
        <v>44958</v>
      </c>
      <c r="BU11" s="181">
        <f t="shared" si="8"/>
        <v>44963</v>
      </c>
      <c r="BV11" s="181">
        <f t="shared" si="9"/>
        <v>44958</v>
      </c>
      <c r="BW11" s="181">
        <f t="shared" si="10"/>
        <v>45173</v>
      </c>
      <c r="BX11" s="181">
        <f t="shared" si="11"/>
        <v>45170</v>
      </c>
    </row>
    <row r="12" spans="1:76" ht="43" customHeight="1">
      <c r="A12" s="137" t="s">
        <v>830</v>
      </c>
      <c r="B12" s="137" t="s">
        <v>826</v>
      </c>
      <c r="C12" s="137" t="s">
        <v>831</v>
      </c>
      <c r="D12" s="139" t="str">
        <f t="shared" ca="1" si="1"/>
        <v>En cours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1"/>
      <c r="AI12" s="252"/>
      <c r="AJ12" s="252"/>
      <c r="AK12" s="252"/>
      <c r="AL12" s="252"/>
      <c r="AM12" s="252"/>
      <c r="AN12" s="252"/>
      <c r="AO12" s="318">
        <f>BH12</f>
        <v>46255</v>
      </c>
      <c r="BB12" s="253" t="s">
        <v>830</v>
      </c>
      <c r="BC12" s="254" t="s">
        <v>830</v>
      </c>
      <c r="BD12" s="180" t="s">
        <v>820</v>
      </c>
      <c r="BE12" s="180" t="s">
        <v>632</v>
      </c>
      <c r="BF12" s="175" t="s">
        <v>60</v>
      </c>
      <c r="BG12" s="255">
        <v>44795</v>
      </c>
      <c r="BH12" s="255">
        <f>BG12+1460</f>
        <v>46255</v>
      </c>
      <c r="BI12" s="255">
        <f t="shared" si="3"/>
        <v>44804</v>
      </c>
      <c r="BJ12" s="255">
        <f t="shared" si="4"/>
        <v>46265</v>
      </c>
      <c r="BK12" s="175" t="s">
        <v>2</v>
      </c>
      <c r="BL12" s="257" t="s">
        <v>832</v>
      </c>
      <c r="BM12" s="176"/>
      <c r="BN12" s="180" t="s">
        <v>15</v>
      </c>
      <c r="BO12" s="180"/>
      <c r="BP12" s="180"/>
      <c r="BQ12" s="181">
        <f>BS12-60</f>
        <v>44525</v>
      </c>
      <c r="BR12" s="181">
        <f t="shared" si="5"/>
        <v>44530</v>
      </c>
      <c r="BS12" s="181">
        <f t="shared" si="6"/>
        <v>44585</v>
      </c>
      <c r="BT12" s="181">
        <f t="shared" si="7"/>
        <v>44592</v>
      </c>
      <c r="BU12" s="181">
        <f t="shared" si="8"/>
        <v>44585</v>
      </c>
      <c r="BV12" s="181">
        <f t="shared" si="9"/>
        <v>44592</v>
      </c>
      <c r="BW12" s="181">
        <f t="shared" si="10"/>
        <v>44795</v>
      </c>
      <c r="BX12" s="181">
        <f t="shared" si="11"/>
        <v>44804</v>
      </c>
    </row>
    <row r="13" spans="1:76" ht="43" customHeight="1">
      <c r="A13" s="137" t="s">
        <v>75</v>
      </c>
      <c r="B13" s="137" t="s">
        <v>826</v>
      </c>
      <c r="C13" s="137" t="s">
        <v>831</v>
      </c>
      <c r="D13" s="139" t="str">
        <f t="shared" ca="1" si="1"/>
        <v>À venir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1"/>
      <c r="AI13" s="252"/>
      <c r="AJ13" s="252"/>
      <c r="AK13" s="252"/>
      <c r="AL13" s="252"/>
      <c r="AM13" s="252"/>
      <c r="AN13" s="252"/>
      <c r="AO13" s="318">
        <f t="shared" si="2"/>
        <v>47685</v>
      </c>
      <c r="BB13" s="253" t="s">
        <v>830</v>
      </c>
      <c r="BC13" s="254" t="s">
        <v>70</v>
      </c>
      <c r="BD13" s="180" t="s">
        <v>820</v>
      </c>
      <c r="BE13" s="180" t="s">
        <v>632</v>
      </c>
      <c r="BF13" s="175" t="s">
        <v>60</v>
      </c>
      <c r="BG13" s="255">
        <f>BH12+1</f>
        <v>46256</v>
      </c>
      <c r="BH13" s="255">
        <v>47685</v>
      </c>
      <c r="BI13" s="255">
        <f t="shared" si="3"/>
        <v>46265</v>
      </c>
      <c r="BJ13" s="255">
        <f t="shared" si="4"/>
        <v>47695</v>
      </c>
      <c r="BK13" s="175" t="s">
        <v>2</v>
      </c>
      <c r="BL13" s="257" t="s">
        <v>832</v>
      </c>
      <c r="BM13" s="176"/>
      <c r="BN13" s="180" t="s">
        <v>15</v>
      </c>
      <c r="BO13" s="180"/>
      <c r="BP13" s="180"/>
      <c r="BQ13" s="181">
        <f>BS13-120</f>
        <v>45926</v>
      </c>
      <c r="BR13" s="181">
        <f t="shared" si="5"/>
        <v>45930</v>
      </c>
      <c r="BS13" s="181">
        <f t="shared" si="6"/>
        <v>46046</v>
      </c>
      <c r="BT13" s="181">
        <f t="shared" si="7"/>
        <v>46053</v>
      </c>
      <c r="BU13" s="181">
        <f t="shared" si="8"/>
        <v>46046</v>
      </c>
      <c r="BV13" s="181">
        <f t="shared" si="9"/>
        <v>46053</v>
      </c>
      <c r="BW13" s="181">
        <f t="shared" si="10"/>
        <v>46256</v>
      </c>
      <c r="BX13" s="181">
        <f t="shared" si="11"/>
        <v>46265</v>
      </c>
    </row>
    <row r="14" spans="1:76" ht="43" customHeight="1">
      <c r="A14" s="137" t="s">
        <v>833</v>
      </c>
      <c r="B14" s="137" t="s">
        <v>826</v>
      </c>
      <c r="C14" s="137" t="s">
        <v>834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1"/>
      <c r="AI14" s="252"/>
      <c r="AJ14" s="252"/>
      <c r="AK14" s="252"/>
      <c r="AL14" s="252"/>
      <c r="AM14" s="252"/>
      <c r="AN14" s="252"/>
      <c r="AO14" s="318">
        <f t="shared" si="2"/>
        <v>46346</v>
      </c>
      <c r="BB14" s="253" t="s">
        <v>833</v>
      </c>
      <c r="BC14" s="254" t="s">
        <v>833</v>
      </c>
      <c r="BD14" s="180" t="s">
        <v>820</v>
      </c>
      <c r="BE14" s="180" t="s">
        <v>632</v>
      </c>
      <c r="BF14" s="175" t="s">
        <v>60</v>
      </c>
      <c r="BG14" s="255">
        <v>44886</v>
      </c>
      <c r="BH14" s="255">
        <v>46346</v>
      </c>
      <c r="BI14" s="255">
        <f t="shared" si="3"/>
        <v>44895</v>
      </c>
      <c r="BJ14" s="255">
        <f t="shared" si="4"/>
        <v>46356</v>
      </c>
      <c r="BK14" s="175" t="s">
        <v>2</v>
      </c>
      <c r="BL14" s="257" t="s">
        <v>835</v>
      </c>
      <c r="BM14" s="176"/>
      <c r="BN14" s="180" t="s">
        <v>15</v>
      </c>
      <c r="BO14" s="180"/>
      <c r="BP14" s="180"/>
      <c r="BQ14" s="181">
        <f>BS14-60</f>
        <v>44616</v>
      </c>
      <c r="BR14" s="181">
        <f t="shared" si="5"/>
        <v>44620</v>
      </c>
      <c r="BS14" s="181">
        <f t="shared" si="6"/>
        <v>44676</v>
      </c>
      <c r="BT14" s="181">
        <f t="shared" si="7"/>
        <v>44681</v>
      </c>
      <c r="BU14" s="181">
        <f t="shared" si="8"/>
        <v>44676</v>
      </c>
      <c r="BV14" s="181">
        <f t="shared" si="9"/>
        <v>44681</v>
      </c>
      <c r="BW14" s="181">
        <f t="shared" si="10"/>
        <v>44886</v>
      </c>
      <c r="BX14" s="181">
        <f t="shared" si="11"/>
        <v>44895</v>
      </c>
    </row>
    <row r="15" spans="1:76" ht="43" customHeight="1">
      <c r="A15" s="137" t="s">
        <v>75</v>
      </c>
      <c r="B15" s="137" t="s">
        <v>826</v>
      </c>
      <c r="C15" s="137" t="s">
        <v>834</v>
      </c>
      <c r="D15" s="139" t="str">
        <f t="shared" ca="1" si="1"/>
        <v>À venir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1"/>
      <c r="AI15" s="252"/>
      <c r="AJ15" s="252"/>
      <c r="AK15" s="252"/>
      <c r="AL15" s="252"/>
      <c r="AM15" s="252"/>
      <c r="AN15" s="252"/>
      <c r="AO15" s="318">
        <f t="shared" si="2"/>
        <v>47716</v>
      </c>
      <c r="BB15" s="253" t="s">
        <v>833</v>
      </c>
      <c r="BC15" s="254" t="s">
        <v>70</v>
      </c>
      <c r="BD15" s="180" t="s">
        <v>820</v>
      </c>
      <c r="BE15" s="180" t="s">
        <v>632</v>
      </c>
      <c r="BF15" s="175" t="s">
        <v>60</v>
      </c>
      <c r="BG15" s="255">
        <v>46256</v>
      </c>
      <c r="BH15" s="255">
        <v>47716</v>
      </c>
      <c r="BI15" s="255">
        <f t="shared" si="3"/>
        <v>46265</v>
      </c>
      <c r="BJ15" s="255">
        <f t="shared" si="4"/>
        <v>47726</v>
      </c>
      <c r="BK15" s="175" t="s">
        <v>2</v>
      </c>
      <c r="BL15" s="175" t="s">
        <v>835</v>
      </c>
      <c r="BM15" s="176"/>
      <c r="BN15" s="180" t="s">
        <v>15</v>
      </c>
      <c r="BO15" s="180"/>
      <c r="BP15" s="180"/>
      <c r="BQ15" s="181">
        <f>BS15-120</f>
        <v>45926</v>
      </c>
      <c r="BR15" s="181">
        <f t="shared" si="5"/>
        <v>45930</v>
      </c>
      <c r="BS15" s="181">
        <f t="shared" si="6"/>
        <v>46046</v>
      </c>
      <c r="BT15" s="181">
        <f t="shared" si="7"/>
        <v>46053</v>
      </c>
      <c r="BU15" s="181">
        <f t="shared" si="8"/>
        <v>46046</v>
      </c>
      <c r="BV15" s="181">
        <f t="shared" si="9"/>
        <v>46053</v>
      </c>
      <c r="BW15" s="181">
        <f t="shared" si="10"/>
        <v>46256</v>
      </c>
      <c r="BX15" s="181">
        <f t="shared" si="11"/>
        <v>46265</v>
      </c>
    </row>
    <row r="16" spans="1:76" ht="43" customHeight="1">
      <c r="A16" s="137" t="s">
        <v>836</v>
      </c>
      <c r="B16" s="137" t="s">
        <v>608</v>
      </c>
      <c r="C16" s="137" t="s">
        <v>837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1"/>
      <c r="AI16" s="252"/>
      <c r="AJ16" s="252"/>
      <c r="AK16" s="252"/>
      <c r="AL16" s="252"/>
      <c r="AM16" s="252"/>
      <c r="AN16" s="252"/>
      <c r="AO16" s="318">
        <f t="shared" si="2"/>
        <v>46732</v>
      </c>
      <c r="AP16" s="155"/>
      <c r="BB16" s="253" t="s">
        <v>838</v>
      </c>
      <c r="BC16" s="254" t="s">
        <v>836</v>
      </c>
      <c r="BD16" s="180" t="s">
        <v>820</v>
      </c>
      <c r="BE16" s="180" t="s">
        <v>688</v>
      </c>
      <c r="BF16" s="175" t="s">
        <v>60</v>
      </c>
      <c r="BG16" s="255">
        <v>45272</v>
      </c>
      <c r="BH16" s="255">
        <v>46732</v>
      </c>
      <c r="BI16" s="255">
        <f t="shared" si="3"/>
        <v>45261</v>
      </c>
      <c r="BJ16" s="255">
        <f t="shared" si="4"/>
        <v>46722</v>
      </c>
      <c r="BK16" s="175" t="s">
        <v>2</v>
      </c>
      <c r="BL16" s="175" t="s">
        <v>839</v>
      </c>
      <c r="BM16" s="176"/>
      <c r="BN16" s="180" t="s">
        <v>13</v>
      </c>
      <c r="BO16" s="180"/>
      <c r="BP16" s="180" t="s">
        <v>10</v>
      </c>
      <c r="BQ16" s="228">
        <f>BS16-90</f>
        <v>45032</v>
      </c>
      <c r="BR16" s="228">
        <f t="shared" si="5"/>
        <v>45046</v>
      </c>
      <c r="BS16" s="228">
        <f t="shared" si="6"/>
        <v>45122</v>
      </c>
      <c r="BT16" s="228">
        <f t="shared" si="7"/>
        <v>45108</v>
      </c>
      <c r="BU16" s="228">
        <f>BW16-150</f>
        <v>45122</v>
      </c>
      <c r="BV16" s="228">
        <f t="shared" si="9"/>
        <v>45108</v>
      </c>
      <c r="BW16" s="228">
        <f t="shared" si="10"/>
        <v>45272</v>
      </c>
      <c r="BX16" s="228">
        <f t="shared" si="11"/>
        <v>45261</v>
      </c>
    </row>
    <row r="17" spans="1:76" s="155" customFormat="1" ht="43" customHeight="1">
      <c r="A17" s="323" t="s">
        <v>840</v>
      </c>
      <c r="B17" s="137" t="s">
        <v>608</v>
      </c>
      <c r="C17" s="137" t="s">
        <v>841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1"/>
      <c r="AI17" s="252"/>
      <c r="AJ17" s="252"/>
      <c r="AK17" s="252"/>
      <c r="AL17" s="252"/>
      <c r="AM17" s="252"/>
      <c r="AN17" s="252"/>
      <c r="AO17" s="318">
        <f t="shared" si="2"/>
        <v>46934</v>
      </c>
      <c r="AP17" s="150"/>
      <c r="BB17" s="253" t="s">
        <v>842</v>
      </c>
      <c r="BC17" s="254" t="s">
        <v>840</v>
      </c>
      <c r="BD17" s="180" t="s">
        <v>820</v>
      </c>
      <c r="BE17" s="180" t="s">
        <v>632</v>
      </c>
      <c r="BF17" s="185" t="s">
        <v>60</v>
      </c>
      <c r="BG17" s="255">
        <v>45474.000243055554</v>
      </c>
      <c r="BH17" s="255">
        <v>46934</v>
      </c>
      <c r="BI17" s="255">
        <f t="shared" si="3"/>
        <v>45474</v>
      </c>
      <c r="BJ17" s="255">
        <f t="shared" si="4"/>
        <v>46934</v>
      </c>
      <c r="BK17" s="175" t="s">
        <v>2</v>
      </c>
      <c r="BL17" s="175" t="s">
        <v>843</v>
      </c>
      <c r="BM17" s="176"/>
      <c r="BN17" s="180" t="s">
        <v>10</v>
      </c>
      <c r="BO17" s="180"/>
      <c r="BP17" s="180"/>
      <c r="BQ17" s="181">
        <f>BS17-60</f>
        <v>45294.000243055554</v>
      </c>
      <c r="BR17" s="181">
        <f t="shared" si="5"/>
        <v>45292</v>
      </c>
      <c r="BS17" s="181">
        <f t="shared" si="6"/>
        <v>45354.000243055554</v>
      </c>
      <c r="BT17" s="181">
        <f t="shared" si="7"/>
        <v>45352</v>
      </c>
      <c r="BU17" s="181">
        <f>BW17-120</f>
        <v>45354.000243055554</v>
      </c>
      <c r="BV17" s="181">
        <f t="shared" si="9"/>
        <v>45352</v>
      </c>
      <c r="BW17" s="181">
        <f t="shared" si="10"/>
        <v>45474.000243055554</v>
      </c>
      <c r="BX17" s="181">
        <f t="shared" si="11"/>
        <v>45474</v>
      </c>
    </row>
  </sheetData>
  <sheetProtection algorithmName="SHA-512" hashValue="H0LP/vV56QlOV8vg/OhIZDfvPgoxmvKN62QPjJTkSgt9tj7N5D7IwcqQ6PL1wjsN9lcbI7clTI/l19m6xsBxOg==" saltValue="2evf4nyDiDRC+NSX9nRC3Q==" spinCount="100000" sheet="1" formatCells="0" autoFilter="0"/>
  <autoFilter ref="A6:D17" xr:uid="{4A0B65B9-D040-4B71-8EE2-3EE5C9639C8A}"/>
  <mergeCells count="4">
    <mergeCell ref="E5:P5"/>
    <mergeCell ref="Q5:AB5"/>
    <mergeCell ref="AC5:AN5"/>
    <mergeCell ref="A4:B4"/>
  </mergeCells>
  <conditionalFormatting sqref="C2">
    <cfRule type="expression" dxfId="42" priority="8">
      <formula>AND(BL$6&gt;=#REF!,BL$6&lt;=#REF!)</formula>
    </cfRule>
    <cfRule type="expression" dxfId="41" priority="9">
      <formula>AND(BL$6&gt;=#REF!,BL$6&lt;=#REF!)</formula>
    </cfRule>
    <cfRule type="expression" dxfId="40" priority="10">
      <formula>AND(BL$6&gt;=#REF!,BL$6&lt;=#REF!)</formula>
    </cfRule>
    <cfRule type="expression" dxfId="39" priority="11">
      <formula>AND(BL$6&gt;=#REF!,BL$6&lt;=#REF!)</formula>
    </cfRule>
  </conditionalFormatting>
  <conditionalFormatting sqref="D1:D5 D19:D1048576">
    <cfRule type="containsText" dxfId="38" priority="24" operator="containsText" text="A venir">
      <formula>NOT(ISERROR(SEARCH("A venir",D1)))</formula>
    </cfRule>
  </conditionalFormatting>
  <conditionalFormatting sqref="D1:D17 D19:D1048576">
    <cfRule type="containsText" dxfId="37" priority="12" operator="containsText" text="Term">
      <formula>NOT(ISERROR(SEARCH("Term",D1)))</formula>
    </cfRule>
  </conditionalFormatting>
  <conditionalFormatting sqref="D6:D17">
    <cfRule type="containsText" dxfId="36" priority="13" operator="containsText" text="À venir">
      <formula>NOT(ISERROR(SEARCH("À venir",D6)))</formula>
    </cfRule>
  </conditionalFormatting>
  <conditionalFormatting sqref="D7:D17">
    <cfRule type="containsText" dxfId="35" priority="14" operator="containsText" text="En cours">
      <formula>NOT(ISERROR(SEARCH("En cours",D7)))</formula>
    </cfRule>
    <cfRule type="expression" dxfId="34" priority="15">
      <formula>AND(D$6&gt;=$BR7,D$6&lt;=$BT7)</formula>
    </cfRule>
  </conditionalFormatting>
  <conditionalFormatting sqref="D7:AN17">
    <cfRule type="expression" dxfId="33" priority="16">
      <formula>AND(D$6&gt;=$BI7,D$6&lt;=$BJ7)</formula>
    </cfRule>
    <cfRule type="expression" dxfId="32" priority="17">
      <formula>AND(D$6&gt;=$BV7,D$6&lt;=$BX7)</formula>
    </cfRule>
  </conditionalFormatting>
  <conditionalFormatting sqref="E7:AN17">
    <cfRule type="expression" dxfId="31" priority="22">
      <formula>AND(E$6&gt;=$BR7,E$6&lt;=$BT7)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A9A59E-45BB-4413-83B3-9AC526838881}">
          <x14:formula1>
            <xm:f>Feuil1!$A$1:$A$3</xm:f>
          </x14:formula1>
          <xm:sqref>BK7:BK17</xm:sqref>
        </x14:dataValidation>
        <x14:dataValidation type="list" allowBlank="1" showInputMessage="1" showErrorMessage="1" xr:uid="{7B9FF011-0879-44A7-8EAA-5A71942368F7}">
          <x14:formula1>
            <xm:f>Feuil1!$D$7:$D$8</xm:f>
          </x14:formula1>
          <xm:sqref>BO7:BP17</xm:sqref>
        </x14:dataValidation>
        <x14:dataValidation type="list" allowBlank="1" showInputMessage="1" showErrorMessage="1" xr:uid="{882466B7-612A-4894-9B63-BBF13FEE0933}">
          <x14:formula1>
            <xm:f>Feuil1!$B$7:$B$9</xm:f>
          </x14:formula1>
          <xm:sqref>BN7:BN17</xm:sqref>
        </x14:dataValidation>
        <x14:dataValidation type="list" allowBlank="1" showInputMessage="1" showErrorMessage="1" xr:uid="{0447FDED-7B8B-46F7-A32A-D9BDD492AE0B}">
          <x14:formula1>
            <xm:f>Feuil1!$A$7:$A$13</xm:f>
          </x14:formula1>
          <xm:sqref>BM7:BM17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77A9-42E3-42CE-9527-93418135888E}">
  <sheetPr codeName="Feuil8">
    <pageSetUpPr fitToPage="1"/>
  </sheetPr>
  <dimension ref="A1:BX53"/>
  <sheetViews>
    <sheetView showGridLines="0" topLeftCell="A2" zoomScale="80" zoomScaleNormal="80" workbookViewId="0">
      <pane xSplit="4" ySplit="5" topLeftCell="E42" activePane="bottomRight" state="frozen"/>
      <selection pane="topRight" activeCell="E2" sqref="E2"/>
      <selection pane="bottomLeft" activeCell="A7" sqref="A7"/>
      <selection pane="bottomRight" activeCell="C45" sqref="C45"/>
    </sheetView>
  </sheetViews>
  <sheetFormatPr baseColWidth="10" defaultColWidth="15.54296875" defaultRowHeight="14.5"/>
  <cols>
    <col min="1" max="1" width="18.453125" style="272" customWidth="1"/>
    <col min="2" max="2" width="30.7265625" style="204" customWidth="1"/>
    <col min="3" max="3" width="64.453125" style="149" customWidth="1"/>
    <col min="4" max="4" width="9.7265625" style="150" customWidth="1"/>
    <col min="5" max="40" width="3.1796875" style="151" customWidth="1"/>
    <col min="41" max="41" width="12.54296875" style="152" customWidth="1"/>
    <col min="42" max="45" width="15.54296875" style="155" customWidth="1"/>
    <col min="46" max="53" width="15.54296875" style="192" customWidth="1"/>
    <col min="54" max="54" width="20.54296875" style="231" hidden="1" customWidth="1"/>
    <col min="55" max="55" width="18.453125" style="272" hidden="1" customWidth="1"/>
    <col min="56" max="56" width="31" style="199" hidden="1" customWidth="1"/>
    <col min="57" max="57" width="26.453125" style="150" hidden="1" customWidth="1"/>
    <col min="58" max="58" width="16.7265625" style="199" hidden="1" customWidth="1"/>
    <col min="59" max="59" width="16.453125" style="154" hidden="1" customWidth="1"/>
    <col min="60" max="60" width="13.1796875" style="154" hidden="1" customWidth="1"/>
    <col min="61" max="61" width="25.81640625" style="154" hidden="1" customWidth="1"/>
    <col min="62" max="62" width="14.453125" style="154" hidden="1" customWidth="1"/>
    <col min="63" max="63" width="23.1796875" style="148" hidden="1" customWidth="1"/>
    <col min="64" max="64" width="76.54296875" style="149" hidden="1" customWidth="1"/>
    <col min="65" max="65" width="27.26953125" style="155" hidden="1" customWidth="1"/>
    <col min="66" max="66" width="19.54296875" style="155" hidden="1" customWidth="1"/>
    <col min="67" max="68" width="14.54296875" style="155" hidden="1" customWidth="1"/>
    <col min="69" max="69" width="14.81640625" style="150" hidden="1" customWidth="1"/>
    <col min="70" max="70" width="14.26953125" style="150" hidden="1" customWidth="1"/>
    <col min="71" max="71" width="12.1796875" style="150" hidden="1" customWidth="1"/>
    <col min="72" max="72" width="14.81640625" style="150" hidden="1" customWidth="1"/>
    <col min="73" max="73" width="15.54296875" style="150" hidden="1" customWidth="1"/>
    <col min="74" max="74" width="11.54296875" style="150" hidden="1" customWidth="1"/>
    <col min="75" max="75" width="12.81640625" style="150" hidden="1" customWidth="1"/>
    <col min="76" max="76" width="11.54296875" style="150" hidden="1" customWidth="1"/>
    <col min="77" max="16384" width="15.54296875" style="155"/>
  </cols>
  <sheetData>
    <row r="1" spans="1:76" s="192" customFormat="1" hidden="1">
      <c r="A1" s="267"/>
      <c r="B1" s="190"/>
      <c r="C1" s="149"/>
      <c r="D1" s="15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52"/>
      <c r="BB1" s="193"/>
      <c r="BC1" s="267"/>
      <c r="BG1" s="194"/>
      <c r="BH1" s="194"/>
      <c r="BI1" s="194"/>
      <c r="BJ1" s="194"/>
      <c r="BK1" s="148"/>
      <c r="BL1" s="149"/>
      <c r="BM1" s="155"/>
      <c r="BN1" s="155"/>
      <c r="BO1" s="155"/>
      <c r="BP1" s="155"/>
    </row>
    <row r="2" spans="1:76" ht="21.65" customHeight="1">
      <c r="B2" s="276"/>
      <c r="C2" s="234" t="s">
        <v>20</v>
      </c>
      <c r="AT2" s="155"/>
      <c r="AU2" s="155"/>
      <c r="AV2" s="155"/>
      <c r="AW2" s="155"/>
      <c r="AX2" s="155"/>
      <c r="AY2" s="155"/>
      <c r="AZ2" s="155"/>
      <c r="BA2" s="155"/>
      <c r="BB2" s="198"/>
      <c r="BD2" s="277"/>
      <c r="BE2" s="277"/>
    </row>
    <row r="3" spans="1:76" ht="21.65" customHeight="1">
      <c r="A3" s="155"/>
      <c r="B3" s="277"/>
      <c r="C3" s="236" t="s">
        <v>22</v>
      </c>
      <c r="AT3" s="155"/>
      <c r="AU3" s="155"/>
      <c r="AV3" s="155"/>
      <c r="AW3" s="155"/>
      <c r="AX3" s="155"/>
      <c r="AY3" s="155"/>
      <c r="AZ3" s="155"/>
      <c r="BA3" s="155"/>
      <c r="BB3" s="198"/>
      <c r="BC3" s="269"/>
      <c r="BE3" s="278"/>
      <c r="BF3" s="278"/>
      <c r="BG3" s="278"/>
    </row>
    <row r="4" spans="1:76" ht="21.65" customHeight="1">
      <c r="A4" s="394" t="s">
        <v>844</v>
      </c>
      <c r="B4" s="394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T4" s="155"/>
      <c r="AU4" s="155"/>
      <c r="AV4" s="155"/>
      <c r="AW4" s="155"/>
      <c r="AX4" s="155"/>
      <c r="AY4" s="155"/>
      <c r="AZ4" s="155"/>
      <c r="BA4" s="155"/>
      <c r="BB4" s="198"/>
    </row>
    <row r="5" spans="1:76" ht="27" customHeight="1">
      <c r="C5" s="204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T5" s="155"/>
      <c r="AU5" s="155"/>
      <c r="AV5" s="155"/>
      <c r="AW5" s="155"/>
      <c r="AX5" s="155"/>
      <c r="AY5" s="155"/>
      <c r="AZ5" s="155"/>
      <c r="BA5" s="155"/>
      <c r="BB5" s="198"/>
    </row>
    <row r="6" spans="1:76" s="207" customFormat="1" ht="43.5">
      <c r="A6" s="135" t="s">
        <v>26</v>
      </c>
      <c r="B6" s="135" t="s">
        <v>27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208" t="s">
        <v>31</v>
      </c>
      <c r="BC6" s="242" t="s">
        <v>32</v>
      </c>
      <c r="BD6" s="211" t="s">
        <v>33</v>
      </c>
      <c r="BE6" s="262" t="s">
        <v>34</v>
      </c>
      <c r="BF6" s="262" t="s">
        <v>35</v>
      </c>
      <c r="BG6" s="320" t="s">
        <v>36</v>
      </c>
      <c r="BH6" s="320" t="s">
        <v>30</v>
      </c>
      <c r="BI6" s="168" t="s">
        <v>37</v>
      </c>
      <c r="BJ6" s="167" t="s">
        <v>38</v>
      </c>
      <c r="BK6" s="212" t="s">
        <v>39</v>
      </c>
      <c r="BL6" s="243" t="s">
        <v>40</v>
      </c>
      <c r="BM6" s="321" t="s">
        <v>6</v>
      </c>
      <c r="BN6" s="343" t="s">
        <v>7</v>
      </c>
      <c r="BO6" s="343" t="s">
        <v>8</v>
      </c>
      <c r="BP6" s="343" t="s">
        <v>41</v>
      </c>
      <c r="BQ6" s="170" t="s">
        <v>42</v>
      </c>
      <c r="BR6" s="171" t="s">
        <v>43</v>
      </c>
      <c r="BS6" s="172" t="s">
        <v>44</v>
      </c>
      <c r="BT6" s="171" t="s">
        <v>43</v>
      </c>
      <c r="BU6" s="173" t="s">
        <v>45</v>
      </c>
      <c r="BV6" s="171" t="s">
        <v>43</v>
      </c>
      <c r="BW6" s="173" t="s">
        <v>46</v>
      </c>
      <c r="BX6" s="171" t="s">
        <v>43</v>
      </c>
    </row>
    <row r="7" spans="1:76" ht="30" customHeight="1">
      <c r="A7" s="323" t="s">
        <v>845</v>
      </c>
      <c r="B7" s="137" t="s">
        <v>846</v>
      </c>
      <c r="C7" s="138" t="s">
        <v>847</v>
      </c>
      <c r="D7" s="139" t="str">
        <f t="shared" ref="D7:D45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31" si="2">BH7</f>
        <v>46122</v>
      </c>
      <c r="AT7" s="155"/>
      <c r="AU7" s="155"/>
      <c r="AV7" s="155"/>
      <c r="AW7" s="155"/>
      <c r="AX7" s="155"/>
      <c r="AY7" s="155"/>
      <c r="AZ7" s="155"/>
      <c r="BA7" s="155"/>
      <c r="BB7" s="221" t="s">
        <v>848</v>
      </c>
      <c r="BC7" s="227" t="s">
        <v>845</v>
      </c>
      <c r="BD7" s="187" t="s">
        <v>849</v>
      </c>
      <c r="BE7" s="217" t="s">
        <v>849</v>
      </c>
      <c r="BF7" s="178" t="s">
        <v>195</v>
      </c>
      <c r="BG7" s="179">
        <v>44662</v>
      </c>
      <c r="BH7" s="179">
        <v>46122</v>
      </c>
      <c r="BI7" s="219">
        <f t="shared" ref="BI7:BI31" si="3">IF(DAY(BG7)&lt;=15,DATE(YEAR(BG7),MONTH(BG7),1),EOMONTH(BG7,0))</f>
        <v>44652</v>
      </c>
      <c r="BJ7" s="219">
        <f t="shared" ref="BJ7:BJ31" si="4">IF(DAY(BH7)&lt;=15,DATE(YEAR(BH7),MONTH(BH7),1),EOMONTH(BH7,0))</f>
        <v>46113</v>
      </c>
      <c r="BK7" s="175" t="s">
        <v>633</v>
      </c>
      <c r="BL7" s="344" t="s">
        <v>850</v>
      </c>
      <c r="BM7" s="176"/>
      <c r="BN7" s="176" t="s">
        <v>10</v>
      </c>
      <c r="BO7" s="180"/>
      <c r="BP7" s="180"/>
      <c r="BQ7" s="228"/>
      <c r="BR7" s="228">
        <f t="shared" ref="BR7:BR16" si="5">IF(DAY(BQ7)&lt;=15,DATE(YEAR(BQ7),MONTH(BQ7),1),EOMONTH(BQ7,0))</f>
        <v>1</v>
      </c>
      <c r="BS7" s="228"/>
      <c r="BT7" s="228">
        <f t="shared" ref="BT7:BT16" si="6">IF(DAY(BS7)&lt;=15,DATE(YEAR(BS7),MONTH(BS7),1),EOMONTH(BS7,0))</f>
        <v>1</v>
      </c>
      <c r="BU7" s="228">
        <f>BW7-240</f>
        <v>44422</v>
      </c>
      <c r="BV7" s="228">
        <f t="shared" ref="BV7:BV16" si="7">IF(DAY(BU7)&lt;=15,DATE(YEAR(BU7),MONTH(BU7),1),EOMONTH(BU7,0))</f>
        <v>44409</v>
      </c>
      <c r="BW7" s="228">
        <f t="shared" ref="BW7:BW31" si="8">BG7</f>
        <v>44662</v>
      </c>
      <c r="BX7" s="228">
        <f t="shared" ref="BX7:BX31" si="9">IF(DAY(BW7)&lt;=15,DATE(YEAR(BW7),MONTH(BW7),1),EOMONTH(BW7,0))</f>
        <v>44652</v>
      </c>
    </row>
    <row r="8" spans="1:76" ht="30" customHeight="1" thickBot="1">
      <c r="A8" s="323" t="s">
        <v>75</v>
      </c>
      <c r="B8" s="137" t="s">
        <v>846</v>
      </c>
      <c r="C8" s="138" t="s">
        <v>847</v>
      </c>
      <c r="D8" s="139" t="str">
        <f ca="1">IF(BH8&lt;TODAY(),"Terminé",(IF(BG8&gt;=TODAY(),"À venir","En cours")))</f>
        <v>À venir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>BH8</f>
        <v>47583</v>
      </c>
      <c r="AT8" s="155"/>
      <c r="AU8" s="155"/>
      <c r="AV8" s="155"/>
      <c r="AW8" s="155"/>
      <c r="AX8" s="155"/>
      <c r="AY8" s="155"/>
      <c r="AZ8" s="155"/>
      <c r="BA8" s="155"/>
      <c r="BB8" s="282" t="s">
        <v>845</v>
      </c>
      <c r="BC8" s="227" t="s">
        <v>70</v>
      </c>
      <c r="BD8" s="187" t="s">
        <v>849</v>
      </c>
      <c r="BE8" s="217" t="s">
        <v>849</v>
      </c>
      <c r="BF8" s="187" t="s">
        <v>195</v>
      </c>
      <c r="BG8" s="222">
        <v>46123</v>
      </c>
      <c r="BH8" s="222">
        <v>47583</v>
      </c>
      <c r="BI8" s="219">
        <f>IF(DAY(BG8)&lt;=15,DATE(YEAR(BG8),MONTH(BG8),1),EOMONTH(BG8,0))</f>
        <v>46113</v>
      </c>
      <c r="BJ8" s="219">
        <f>IF(DAY(BH8)&lt;=15,DATE(YEAR(BH8),MONTH(BH8),1),EOMONTH(BH8,0))</f>
        <v>47574</v>
      </c>
      <c r="BK8" s="175" t="s">
        <v>633</v>
      </c>
      <c r="BL8" s="344" t="s">
        <v>850</v>
      </c>
      <c r="BM8" s="176"/>
      <c r="BN8" s="176" t="s">
        <v>10</v>
      </c>
      <c r="BO8" s="180" t="s">
        <v>11</v>
      </c>
      <c r="BP8" s="180"/>
      <c r="BQ8" s="283">
        <f>BS8-152</f>
        <v>45809</v>
      </c>
      <c r="BR8" s="284">
        <f>IF(DAY(BQ8)&lt;=15,DATE(YEAR(BQ8),MONTH(BQ8),1),EOMONTH(BQ8,0))</f>
        <v>45809</v>
      </c>
      <c r="BS8" s="284">
        <v>45961</v>
      </c>
      <c r="BT8" s="284">
        <f>IF(DAY(BS8)&lt;=15,DATE(YEAR(BS8),MONTH(BS8),1),EOMONTH(BS8,0))</f>
        <v>45961</v>
      </c>
      <c r="BU8" s="285">
        <f>BW8-270</f>
        <v>45853</v>
      </c>
      <c r="BV8" s="284">
        <v>45962</v>
      </c>
      <c r="BW8" s="285">
        <f>BG8</f>
        <v>46123</v>
      </c>
      <c r="BX8" s="284">
        <f>IF(DAY(BW8)&lt;=15,DATE(YEAR(BW8),MONTH(BW8),1),EOMONTH(BW8,0))</f>
        <v>46113</v>
      </c>
    </row>
    <row r="9" spans="1:76" ht="30" customHeight="1">
      <c r="A9" s="323" t="s">
        <v>851</v>
      </c>
      <c r="B9" s="137" t="s">
        <v>846</v>
      </c>
      <c r="C9" s="138" t="s">
        <v>852</v>
      </c>
      <c r="D9" s="139" t="str">
        <f t="shared" ca="1" si="1"/>
        <v>En cours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46280</v>
      </c>
      <c r="AT9" s="155"/>
      <c r="AU9" s="155"/>
      <c r="AV9" s="155"/>
      <c r="AW9" s="155"/>
      <c r="AX9" s="155"/>
      <c r="AY9" s="155"/>
      <c r="AZ9" s="155"/>
      <c r="BA9" s="155"/>
      <c r="BB9" s="221" t="s">
        <v>853</v>
      </c>
      <c r="BC9" s="227" t="s">
        <v>851</v>
      </c>
      <c r="BD9" s="187" t="s">
        <v>849</v>
      </c>
      <c r="BE9" s="217" t="s">
        <v>849</v>
      </c>
      <c r="BF9" s="178" t="s">
        <v>229</v>
      </c>
      <c r="BG9" s="179">
        <v>44820</v>
      </c>
      <c r="BH9" s="179">
        <v>46280</v>
      </c>
      <c r="BI9" s="219">
        <f t="shared" si="3"/>
        <v>44834</v>
      </c>
      <c r="BJ9" s="219">
        <f t="shared" si="4"/>
        <v>46266</v>
      </c>
      <c r="BK9" s="175" t="s">
        <v>633</v>
      </c>
      <c r="BL9" s="344" t="s">
        <v>854</v>
      </c>
      <c r="BM9" s="176"/>
      <c r="BN9" s="176" t="s">
        <v>10</v>
      </c>
      <c r="BO9" s="180"/>
      <c r="BP9" s="180"/>
      <c r="BQ9" s="228"/>
      <c r="BR9" s="228">
        <f t="shared" si="5"/>
        <v>1</v>
      </c>
      <c r="BS9" s="228"/>
      <c r="BT9" s="228">
        <f t="shared" si="6"/>
        <v>1</v>
      </c>
      <c r="BU9" s="228">
        <f>BW9-180</f>
        <v>44640</v>
      </c>
      <c r="BV9" s="228">
        <f t="shared" si="7"/>
        <v>44651</v>
      </c>
      <c r="BW9" s="228">
        <f t="shared" si="8"/>
        <v>44820</v>
      </c>
      <c r="BX9" s="228">
        <f t="shared" si="9"/>
        <v>44834</v>
      </c>
    </row>
    <row r="10" spans="1:76" ht="30" customHeight="1">
      <c r="A10" s="323" t="s">
        <v>855</v>
      </c>
      <c r="B10" s="137" t="s">
        <v>846</v>
      </c>
      <c r="C10" s="138" t="s">
        <v>852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46633</v>
      </c>
      <c r="AT10" s="155"/>
      <c r="AU10" s="155"/>
      <c r="AV10" s="155"/>
      <c r="AW10" s="155"/>
      <c r="AX10" s="155"/>
      <c r="AY10" s="155"/>
      <c r="AZ10" s="155"/>
      <c r="BA10" s="155"/>
      <c r="BB10" s="221" t="s">
        <v>853</v>
      </c>
      <c r="BC10" s="227" t="s">
        <v>855</v>
      </c>
      <c r="BD10" s="187" t="s">
        <v>849</v>
      </c>
      <c r="BE10" s="217" t="s">
        <v>849</v>
      </c>
      <c r="BF10" s="178" t="s">
        <v>60</v>
      </c>
      <c r="BG10" s="179">
        <v>45173</v>
      </c>
      <c r="BH10" s="179">
        <f>BG10+1460</f>
        <v>46633</v>
      </c>
      <c r="BI10" s="219">
        <f t="shared" si="3"/>
        <v>45170</v>
      </c>
      <c r="BJ10" s="219">
        <f t="shared" si="4"/>
        <v>46631</v>
      </c>
      <c r="BK10" s="175" t="s">
        <v>633</v>
      </c>
      <c r="BL10" s="344" t="s">
        <v>854</v>
      </c>
      <c r="BM10" s="176"/>
      <c r="BN10" s="176" t="s">
        <v>10</v>
      </c>
      <c r="BO10" s="180"/>
      <c r="BP10" s="180"/>
      <c r="BQ10" s="228">
        <f>BS10-120</f>
        <v>44903</v>
      </c>
      <c r="BR10" s="228">
        <f t="shared" si="5"/>
        <v>44896</v>
      </c>
      <c r="BS10" s="228">
        <f>BU10</f>
        <v>45023</v>
      </c>
      <c r="BT10" s="228">
        <f t="shared" si="6"/>
        <v>45017</v>
      </c>
      <c r="BU10" s="228">
        <f>BW10-150</f>
        <v>45023</v>
      </c>
      <c r="BV10" s="228">
        <f t="shared" si="7"/>
        <v>45017</v>
      </c>
      <c r="BW10" s="228">
        <f t="shared" si="8"/>
        <v>45173</v>
      </c>
      <c r="BX10" s="228">
        <f t="shared" si="9"/>
        <v>45170</v>
      </c>
    </row>
    <row r="11" spans="1:76" ht="30" customHeight="1">
      <c r="A11" s="323" t="s">
        <v>856</v>
      </c>
      <c r="B11" s="137" t="s">
        <v>846</v>
      </c>
      <c r="C11" s="138" t="s">
        <v>857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46085</v>
      </c>
      <c r="AT11" s="155"/>
      <c r="AU11" s="155"/>
      <c r="AV11" s="155"/>
      <c r="AW11" s="155"/>
      <c r="AX11" s="155"/>
      <c r="AY11" s="155"/>
      <c r="AZ11" s="155"/>
      <c r="BA11" s="155"/>
      <c r="BB11" s="221" t="s">
        <v>858</v>
      </c>
      <c r="BC11" s="227" t="s">
        <v>856</v>
      </c>
      <c r="BD11" s="279" t="s">
        <v>849</v>
      </c>
      <c r="BE11" s="280"/>
      <c r="BF11" s="178" t="s">
        <v>60</v>
      </c>
      <c r="BG11" s="179">
        <v>44489</v>
      </c>
      <c r="BH11" s="179">
        <v>46085</v>
      </c>
      <c r="BI11" s="219">
        <f t="shared" si="3"/>
        <v>44500</v>
      </c>
      <c r="BJ11" s="219">
        <f t="shared" si="4"/>
        <v>46082</v>
      </c>
      <c r="BK11" s="175" t="s">
        <v>4</v>
      </c>
      <c r="BL11" s="344" t="s">
        <v>859</v>
      </c>
      <c r="BM11" s="176" t="s">
        <v>17</v>
      </c>
      <c r="BN11" s="176" t="s">
        <v>10</v>
      </c>
      <c r="BO11" s="180"/>
      <c r="BP11" s="180"/>
      <c r="BQ11" s="228">
        <f>BS11-320</f>
        <v>43899</v>
      </c>
      <c r="BR11" s="228">
        <f t="shared" si="5"/>
        <v>43891</v>
      </c>
      <c r="BS11" s="228">
        <f>BU11</f>
        <v>44219</v>
      </c>
      <c r="BT11" s="228">
        <f t="shared" si="6"/>
        <v>44227</v>
      </c>
      <c r="BU11" s="228">
        <f>BW11-270</f>
        <v>44219</v>
      </c>
      <c r="BV11" s="228">
        <f t="shared" si="7"/>
        <v>44227</v>
      </c>
      <c r="BW11" s="228">
        <f t="shared" si="8"/>
        <v>44489</v>
      </c>
      <c r="BX11" s="228">
        <f t="shared" si="9"/>
        <v>44500</v>
      </c>
    </row>
    <row r="12" spans="1:76" ht="30" customHeight="1">
      <c r="A12" s="323" t="s">
        <v>75</v>
      </c>
      <c r="B12" s="137" t="s">
        <v>846</v>
      </c>
      <c r="C12" s="138" t="s">
        <v>857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47546</v>
      </c>
      <c r="AT12" s="155"/>
      <c r="AU12" s="155"/>
      <c r="AV12" s="155"/>
      <c r="AW12" s="155"/>
      <c r="AX12" s="155"/>
      <c r="AY12" s="155"/>
      <c r="AZ12" s="155"/>
      <c r="BA12" s="155"/>
      <c r="BB12" s="221" t="s">
        <v>858</v>
      </c>
      <c r="BC12" s="227" t="s">
        <v>70</v>
      </c>
      <c r="BD12" s="187" t="s">
        <v>849</v>
      </c>
      <c r="BE12" s="217"/>
      <c r="BF12" s="178" t="s">
        <v>60</v>
      </c>
      <c r="BG12" s="179">
        <f>BH11+1</f>
        <v>46086</v>
      </c>
      <c r="BH12" s="179">
        <f>BG12+1460</f>
        <v>47546</v>
      </c>
      <c r="BI12" s="219">
        <f t="shared" si="3"/>
        <v>46082</v>
      </c>
      <c r="BJ12" s="219">
        <f t="shared" si="4"/>
        <v>47543</v>
      </c>
      <c r="BK12" s="175" t="s">
        <v>4</v>
      </c>
      <c r="BL12" s="344" t="s">
        <v>859</v>
      </c>
      <c r="BM12" s="176" t="s">
        <v>17</v>
      </c>
      <c r="BN12" s="176" t="s">
        <v>10</v>
      </c>
      <c r="BO12" s="180"/>
      <c r="BP12" s="180"/>
      <c r="BQ12" s="228">
        <f>BS12-320</f>
        <v>45496</v>
      </c>
      <c r="BR12" s="228">
        <f t="shared" si="5"/>
        <v>45504</v>
      </c>
      <c r="BS12" s="228">
        <f>BU12</f>
        <v>45816</v>
      </c>
      <c r="BT12" s="228">
        <f t="shared" si="6"/>
        <v>45809</v>
      </c>
      <c r="BU12" s="228">
        <f>BW12-270</f>
        <v>45816</v>
      </c>
      <c r="BV12" s="228">
        <f t="shared" si="7"/>
        <v>45809</v>
      </c>
      <c r="BW12" s="228">
        <f t="shared" si="8"/>
        <v>46086</v>
      </c>
      <c r="BX12" s="228">
        <f t="shared" si="9"/>
        <v>46082</v>
      </c>
    </row>
    <row r="13" spans="1:76" ht="30" customHeight="1">
      <c r="A13" s="323" t="s">
        <v>860</v>
      </c>
      <c r="B13" s="137" t="s">
        <v>846</v>
      </c>
      <c r="C13" s="138" t="s">
        <v>861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46703</v>
      </c>
      <c r="AT13" s="155"/>
      <c r="AU13" s="155"/>
      <c r="AV13" s="155"/>
      <c r="AW13" s="155"/>
      <c r="AX13" s="155"/>
      <c r="AY13" s="155"/>
      <c r="AZ13" s="155"/>
      <c r="BA13" s="155"/>
      <c r="BB13" s="221" t="s">
        <v>862</v>
      </c>
      <c r="BC13" s="227" t="s">
        <v>860</v>
      </c>
      <c r="BD13" s="187" t="s">
        <v>849</v>
      </c>
      <c r="BE13" s="178" t="s">
        <v>863</v>
      </c>
      <c r="BF13" s="178" t="s">
        <v>60</v>
      </c>
      <c r="BG13" s="179">
        <v>45191</v>
      </c>
      <c r="BH13" s="179">
        <v>46703</v>
      </c>
      <c r="BI13" s="219">
        <f t="shared" si="3"/>
        <v>45199</v>
      </c>
      <c r="BJ13" s="219">
        <f t="shared" si="4"/>
        <v>46692</v>
      </c>
      <c r="BK13" s="175" t="s">
        <v>4</v>
      </c>
      <c r="BL13" s="345" t="s">
        <v>864</v>
      </c>
      <c r="BM13" s="176"/>
      <c r="BN13" s="176" t="s">
        <v>10</v>
      </c>
      <c r="BO13" s="180"/>
      <c r="BP13" s="180"/>
      <c r="BQ13" s="228">
        <f>BS13-60</f>
        <v>44921</v>
      </c>
      <c r="BR13" s="228">
        <f t="shared" si="5"/>
        <v>44926</v>
      </c>
      <c r="BS13" s="228">
        <f>BU13</f>
        <v>44981</v>
      </c>
      <c r="BT13" s="228">
        <f t="shared" si="6"/>
        <v>44985</v>
      </c>
      <c r="BU13" s="228">
        <f>BW13-210</f>
        <v>44981</v>
      </c>
      <c r="BV13" s="228">
        <f t="shared" si="7"/>
        <v>44985</v>
      </c>
      <c r="BW13" s="228">
        <f t="shared" si="8"/>
        <v>45191</v>
      </c>
      <c r="BX13" s="228">
        <f t="shared" si="9"/>
        <v>45199</v>
      </c>
    </row>
    <row r="14" spans="1:76" ht="30" customHeight="1">
      <c r="A14" s="323" t="s">
        <v>865</v>
      </c>
      <c r="B14" s="137" t="s">
        <v>846</v>
      </c>
      <c r="C14" s="138" t="s">
        <v>866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46872</v>
      </c>
      <c r="AT14" s="155"/>
      <c r="AU14" s="155"/>
      <c r="AV14" s="155"/>
      <c r="AW14" s="155"/>
      <c r="AX14" s="155"/>
      <c r="AY14" s="155"/>
      <c r="AZ14" s="155"/>
      <c r="BA14" s="155"/>
      <c r="BB14" s="221" t="s">
        <v>867</v>
      </c>
      <c r="BC14" s="227" t="s">
        <v>865</v>
      </c>
      <c r="BD14" s="187" t="s">
        <v>849</v>
      </c>
      <c r="BE14" s="217" t="s">
        <v>849</v>
      </c>
      <c r="BF14" s="187" t="s">
        <v>60</v>
      </c>
      <c r="BG14" s="222">
        <v>45412</v>
      </c>
      <c r="BH14" s="222">
        <v>46872</v>
      </c>
      <c r="BI14" s="219">
        <f t="shared" si="3"/>
        <v>45412</v>
      </c>
      <c r="BJ14" s="219">
        <f t="shared" si="4"/>
        <v>46873</v>
      </c>
      <c r="BK14" s="175" t="s">
        <v>633</v>
      </c>
      <c r="BL14" s="344" t="s">
        <v>868</v>
      </c>
      <c r="BM14" s="176" t="s">
        <v>19</v>
      </c>
      <c r="BN14" s="176" t="s">
        <v>10</v>
      </c>
      <c r="BO14" s="180"/>
      <c r="BP14" s="180" t="s">
        <v>10</v>
      </c>
      <c r="BQ14" s="228">
        <f>BS14-60</f>
        <v>45112</v>
      </c>
      <c r="BR14" s="228">
        <f t="shared" si="5"/>
        <v>45108</v>
      </c>
      <c r="BS14" s="228">
        <f>BU14</f>
        <v>45172</v>
      </c>
      <c r="BT14" s="228">
        <f t="shared" si="6"/>
        <v>45170</v>
      </c>
      <c r="BU14" s="228">
        <f>BW14-240</f>
        <v>45172</v>
      </c>
      <c r="BV14" s="228">
        <f t="shared" si="7"/>
        <v>45170</v>
      </c>
      <c r="BW14" s="228">
        <f t="shared" si="8"/>
        <v>45412</v>
      </c>
      <c r="BX14" s="228">
        <f t="shared" si="9"/>
        <v>45412</v>
      </c>
    </row>
    <row r="15" spans="1:76" ht="30" customHeight="1">
      <c r="A15" s="323" t="s">
        <v>869</v>
      </c>
      <c r="B15" s="137" t="s">
        <v>846</v>
      </c>
      <c r="C15" s="138" t="s">
        <v>870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46825</v>
      </c>
      <c r="AT15" s="155"/>
      <c r="AU15" s="155"/>
      <c r="AV15" s="155"/>
      <c r="AW15" s="155"/>
      <c r="AX15" s="155"/>
      <c r="AY15" s="155"/>
      <c r="AZ15" s="155"/>
      <c r="BA15" s="155"/>
      <c r="BB15" s="221" t="s">
        <v>871</v>
      </c>
      <c r="BC15" s="227" t="s">
        <v>869</v>
      </c>
      <c r="BD15" s="187" t="s">
        <v>849</v>
      </c>
      <c r="BE15" s="217" t="s">
        <v>849</v>
      </c>
      <c r="BF15" s="187" t="s">
        <v>195</v>
      </c>
      <c r="BG15" s="222">
        <v>45365</v>
      </c>
      <c r="BH15" s="222">
        <f>BG15+1460</f>
        <v>46825</v>
      </c>
      <c r="BI15" s="219">
        <f t="shared" si="3"/>
        <v>45352</v>
      </c>
      <c r="BJ15" s="219">
        <f t="shared" si="4"/>
        <v>46813</v>
      </c>
      <c r="BK15" s="175" t="s">
        <v>633</v>
      </c>
      <c r="BL15" s="344" t="s">
        <v>872</v>
      </c>
      <c r="BM15" s="176"/>
      <c r="BN15" s="176" t="s">
        <v>10</v>
      </c>
      <c r="BO15" s="180"/>
      <c r="BP15" s="180" t="s">
        <v>10</v>
      </c>
      <c r="BQ15" s="228"/>
      <c r="BR15" s="228">
        <f t="shared" si="5"/>
        <v>1</v>
      </c>
      <c r="BS15" s="228"/>
      <c r="BT15" s="228">
        <f t="shared" si="6"/>
        <v>1</v>
      </c>
      <c r="BU15" s="228">
        <f>BW15-240</f>
        <v>45125</v>
      </c>
      <c r="BV15" s="228">
        <f t="shared" si="7"/>
        <v>45138</v>
      </c>
      <c r="BW15" s="228">
        <f t="shared" si="8"/>
        <v>45365</v>
      </c>
      <c r="BX15" s="228">
        <f t="shared" si="9"/>
        <v>45352</v>
      </c>
    </row>
    <row r="16" spans="1:76" ht="30" customHeight="1">
      <c r="A16" s="323" t="s">
        <v>873</v>
      </c>
      <c r="B16" s="137" t="s">
        <v>846</v>
      </c>
      <c r="C16" s="138" t="s">
        <v>874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46982</v>
      </c>
      <c r="AT16" s="155"/>
      <c r="AU16" s="155"/>
      <c r="AV16" s="155"/>
      <c r="AW16" s="155"/>
      <c r="AX16" s="155"/>
      <c r="AY16" s="155"/>
      <c r="AZ16" s="155"/>
      <c r="BA16" s="155"/>
      <c r="BB16" s="221" t="s">
        <v>875</v>
      </c>
      <c r="BC16" s="227" t="s">
        <v>873</v>
      </c>
      <c r="BD16" s="187" t="s">
        <v>849</v>
      </c>
      <c r="BE16" s="217" t="s">
        <v>849</v>
      </c>
      <c r="BF16" s="264" t="s">
        <v>60</v>
      </c>
      <c r="BG16" s="222">
        <v>45521</v>
      </c>
      <c r="BH16" s="222">
        <v>46982</v>
      </c>
      <c r="BI16" s="219">
        <f t="shared" si="3"/>
        <v>45535</v>
      </c>
      <c r="BJ16" s="219">
        <f t="shared" si="4"/>
        <v>46996</v>
      </c>
      <c r="BK16" s="175" t="s">
        <v>4</v>
      </c>
      <c r="BL16" s="344" t="s">
        <v>876</v>
      </c>
      <c r="BM16" s="176"/>
      <c r="BN16" s="176" t="s">
        <v>10</v>
      </c>
      <c r="BO16" s="180"/>
      <c r="BP16" s="180" t="s">
        <v>10</v>
      </c>
      <c r="BQ16" s="228">
        <f>BS16-320</f>
        <v>44931</v>
      </c>
      <c r="BR16" s="228">
        <f t="shared" si="5"/>
        <v>44927</v>
      </c>
      <c r="BS16" s="228">
        <f>BU16</f>
        <v>45251</v>
      </c>
      <c r="BT16" s="228">
        <f t="shared" si="6"/>
        <v>45260</v>
      </c>
      <c r="BU16" s="228">
        <f>BW16-270</f>
        <v>45251</v>
      </c>
      <c r="BV16" s="228">
        <f t="shared" si="7"/>
        <v>45260</v>
      </c>
      <c r="BW16" s="228">
        <f t="shared" si="8"/>
        <v>45521</v>
      </c>
      <c r="BX16" s="228">
        <f t="shared" si="9"/>
        <v>45535</v>
      </c>
    </row>
    <row r="17" spans="1:76" ht="30" hidden="1" customHeight="1">
      <c r="A17" s="323" t="s">
        <v>877</v>
      </c>
      <c r="B17" s="137" t="s">
        <v>878</v>
      </c>
      <c r="C17" s="138" t="s">
        <v>879</v>
      </c>
      <c r="D17" s="139" t="str">
        <f t="shared" ca="1" si="1"/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 t="shared" si="2"/>
        <v>46046</v>
      </c>
      <c r="AT17" s="155"/>
      <c r="AU17" s="155"/>
      <c r="AV17" s="155"/>
      <c r="AW17" s="155"/>
      <c r="AX17" s="155"/>
      <c r="AY17" s="155"/>
      <c r="AZ17" s="155"/>
      <c r="BA17" s="155"/>
      <c r="BB17" s="221" t="s">
        <v>877</v>
      </c>
      <c r="BC17" s="352" t="s">
        <v>877</v>
      </c>
      <c r="BD17" s="187" t="s">
        <v>849</v>
      </c>
      <c r="BE17" s="217" t="s">
        <v>849</v>
      </c>
      <c r="BF17" s="187"/>
      <c r="BG17" s="222">
        <v>44676</v>
      </c>
      <c r="BH17" s="222">
        <v>46046</v>
      </c>
      <c r="BI17" s="219">
        <f t="shared" si="3"/>
        <v>44681</v>
      </c>
      <c r="BJ17" s="219">
        <f t="shared" si="4"/>
        <v>46053</v>
      </c>
      <c r="BK17" s="175"/>
      <c r="BL17" s="344" t="s">
        <v>880</v>
      </c>
      <c r="BM17" s="176" t="s">
        <v>12</v>
      </c>
      <c r="BN17" s="176"/>
      <c r="BO17" s="180"/>
      <c r="BP17" s="180"/>
      <c r="BQ17" s="228"/>
      <c r="BR17" s="228"/>
      <c r="BS17" s="228"/>
      <c r="BT17" s="228"/>
      <c r="BU17" s="228"/>
      <c r="BV17" s="228"/>
      <c r="BW17" s="228">
        <f t="shared" si="8"/>
        <v>44676</v>
      </c>
      <c r="BX17" s="228">
        <f t="shared" si="9"/>
        <v>44681</v>
      </c>
    </row>
    <row r="18" spans="1:76" ht="30" hidden="1" customHeight="1">
      <c r="A18" s="323" t="s">
        <v>881</v>
      </c>
      <c r="B18" s="137" t="s">
        <v>878</v>
      </c>
      <c r="C18" s="138" t="s">
        <v>882</v>
      </c>
      <c r="D18" s="139" t="str">
        <f t="shared" ca="1" si="1"/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318">
        <f t="shared" si="2"/>
        <v>46614</v>
      </c>
      <c r="AT18" s="155"/>
      <c r="AU18" s="155"/>
      <c r="AV18" s="155"/>
      <c r="AW18" s="155"/>
      <c r="AX18" s="155"/>
      <c r="AY18" s="155"/>
      <c r="AZ18" s="155"/>
      <c r="BA18" s="155"/>
      <c r="BB18" s="221" t="s">
        <v>881</v>
      </c>
      <c r="BC18" s="352" t="s">
        <v>881</v>
      </c>
      <c r="BD18" s="187" t="s">
        <v>849</v>
      </c>
      <c r="BE18" s="217" t="s">
        <v>849</v>
      </c>
      <c r="BF18" s="187"/>
      <c r="BG18" s="222">
        <v>45154</v>
      </c>
      <c r="BH18" s="222">
        <v>46614</v>
      </c>
      <c r="BI18" s="219">
        <f t="shared" si="3"/>
        <v>45169</v>
      </c>
      <c r="BJ18" s="219">
        <f t="shared" si="4"/>
        <v>46600</v>
      </c>
      <c r="BK18" s="175"/>
      <c r="BL18" s="344" t="s">
        <v>883</v>
      </c>
      <c r="BM18" s="176" t="s">
        <v>12</v>
      </c>
      <c r="BN18" s="180"/>
      <c r="BO18" s="180"/>
      <c r="BP18" s="180"/>
      <c r="BQ18" s="228"/>
      <c r="BR18" s="228"/>
      <c r="BS18" s="228"/>
      <c r="BT18" s="228"/>
      <c r="BU18" s="228"/>
      <c r="BV18" s="228"/>
      <c r="BW18" s="228">
        <f t="shared" si="8"/>
        <v>45154</v>
      </c>
      <c r="BX18" s="228">
        <f t="shared" si="9"/>
        <v>45169</v>
      </c>
    </row>
    <row r="19" spans="1:76" ht="38.15" customHeight="1">
      <c r="A19" s="323" t="s">
        <v>884</v>
      </c>
      <c r="B19" s="137" t="s">
        <v>846</v>
      </c>
      <c r="C19" s="138" t="s">
        <v>885</v>
      </c>
      <c r="D19" s="139" t="str">
        <f ca="1">IF(BH19&lt;TODAY(),"Terminé",(IF(BG19&gt;=TODAY(),"À venir","En cours")))</f>
        <v>En cours</v>
      </c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318">
        <f>BH19</f>
        <v>46991</v>
      </c>
      <c r="AT19" s="155"/>
      <c r="AU19" s="155"/>
      <c r="AV19" s="155"/>
      <c r="AW19" s="155"/>
      <c r="AX19" s="155"/>
      <c r="AY19" s="155"/>
      <c r="AZ19" s="155"/>
      <c r="BA19" s="155"/>
      <c r="BB19" s="221"/>
      <c r="BC19" s="227" t="s">
        <v>884</v>
      </c>
      <c r="BD19" s="187"/>
      <c r="BE19" s="217"/>
      <c r="BF19" s="293"/>
      <c r="BG19" s="222">
        <v>45531</v>
      </c>
      <c r="BH19" s="222">
        <v>46991</v>
      </c>
      <c r="BI19" s="219">
        <f>IF(DAY(BG19)&lt;=15,DATE(YEAR(BG19),MONTH(BG19),1),EOMONTH(BG19,0))</f>
        <v>45535</v>
      </c>
      <c r="BJ19" s="219">
        <f>IF(DAY(BH19)&lt;=15,DATE(YEAR(BH19),MONTH(BH19),1),EOMONTH(BH19,0))</f>
        <v>46996</v>
      </c>
      <c r="BK19" s="175"/>
      <c r="BL19" s="175"/>
      <c r="BM19" s="176"/>
      <c r="BN19" s="180"/>
      <c r="BO19" s="180"/>
      <c r="BP19" s="180"/>
      <c r="BQ19" s="228"/>
      <c r="BR19" s="228"/>
      <c r="BS19" s="228"/>
      <c r="BT19" s="228"/>
      <c r="BU19" s="228"/>
      <c r="BV19" s="228"/>
      <c r="BW19" s="228">
        <f>BG19</f>
        <v>45531</v>
      </c>
      <c r="BX19" s="228">
        <f>IF(DAY(BW19)&lt;=15,DATE(YEAR(BW19),MONTH(BW19),1),EOMONTH(BW19,0))</f>
        <v>45535</v>
      </c>
    </row>
    <row r="20" spans="1:76" ht="30" customHeight="1" thickBot="1">
      <c r="A20" s="323" t="s">
        <v>886</v>
      </c>
      <c r="B20" s="137" t="s">
        <v>887</v>
      </c>
      <c r="C20" s="138" t="s">
        <v>888</v>
      </c>
      <c r="D20" s="139" t="str">
        <f t="shared" ca="1" si="1"/>
        <v>En cours</v>
      </c>
      <c r="E20" s="251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318">
        <f t="shared" si="2"/>
        <v>46056</v>
      </c>
      <c r="AT20" s="155"/>
      <c r="AU20" s="155"/>
      <c r="AV20" s="155"/>
      <c r="AW20" s="155"/>
      <c r="AX20" s="155"/>
      <c r="AY20" s="155"/>
      <c r="AZ20" s="155"/>
      <c r="BA20" s="155"/>
      <c r="BB20" s="221" t="s">
        <v>889</v>
      </c>
      <c r="BC20" s="227" t="s">
        <v>886</v>
      </c>
      <c r="BD20" s="187" t="s">
        <v>849</v>
      </c>
      <c r="BE20" s="217" t="s">
        <v>849</v>
      </c>
      <c r="BF20" s="178" t="s">
        <v>229</v>
      </c>
      <c r="BG20" s="179">
        <v>44595</v>
      </c>
      <c r="BH20" s="179">
        <v>46056</v>
      </c>
      <c r="BI20" s="219">
        <f t="shared" si="3"/>
        <v>44593</v>
      </c>
      <c r="BJ20" s="219">
        <f t="shared" si="4"/>
        <v>46054</v>
      </c>
      <c r="BK20" s="175" t="s">
        <v>4</v>
      </c>
      <c r="BL20" s="344" t="s">
        <v>890</v>
      </c>
      <c r="BM20" s="176"/>
      <c r="BN20" s="176" t="s">
        <v>15</v>
      </c>
      <c r="BO20" s="180"/>
      <c r="BP20" s="180"/>
      <c r="BQ20" s="283">
        <f>BS20-60</f>
        <v>44325</v>
      </c>
      <c r="BR20" s="284">
        <f t="shared" ref="BR20:BR45" si="10">IF(DAY(BQ20)&lt;=15,DATE(YEAR(BQ20),MONTH(BQ20),1),EOMONTH(BQ20,0))</f>
        <v>44317</v>
      </c>
      <c r="BS20" s="284">
        <f>BU20</f>
        <v>44385</v>
      </c>
      <c r="BT20" s="284">
        <f t="shared" ref="BT20:BT45" si="11">IF(DAY(BS20)&lt;=15,DATE(YEAR(BS20),MONTH(BS20),1),EOMONTH(BS20,0))</f>
        <v>44378</v>
      </c>
      <c r="BU20" s="284">
        <f>BW20-210</f>
        <v>44385</v>
      </c>
      <c r="BV20" s="284">
        <f t="shared" ref="BV20:BV45" si="12">IF(DAY(BU20)&lt;=15,DATE(YEAR(BU20),MONTH(BU20),1),EOMONTH(BU20,0))</f>
        <v>44378</v>
      </c>
      <c r="BW20" s="284">
        <f t="shared" si="8"/>
        <v>44595</v>
      </c>
      <c r="BX20" s="284">
        <f t="shared" si="9"/>
        <v>44593</v>
      </c>
    </row>
    <row r="21" spans="1:76" ht="30" customHeight="1">
      <c r="A21" s="323" t="s">
        <v>75</v>
      </c>
      <c r="B21" s="137" t="s">
        <v>887</v>
      </c>
      <c r="C21" s="138" t="s">
        <v>888</v>
      </c>
      <c r="D21" s="139" t="str">
        <f t="shared" ca="1" si="1"/>
        <v>À venir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318">
        <f t="shared" si="2"/>
        <v>47517</v>
      </c>
      <c r="AT21" s="155"/>
      <c r="AU21" s="155"/>
      <c r="AV21" s="155"/>
      <c r="AW21" s="155"/>
      <c r="AX21" s="155"/>
      <c r="AY21" s="155"/>
      <c r="AZ21" s="155"/>
      <c r="BA21" s="155"/>
      <c r="BB21" s="221" t="s">
        <v>889</v>
      </c>
      <c r="BC21" s="227" t="s">
        <v>70</v>
      </c>
      <c r="BD21" s="187" t="s">
        <v>849</v>
      </c>
      <c r="BE21" s="217" t="s">
        <v>276</v>
      </c>
      <c r="BF21" s="178" t="s">
        <v>229</v>
      </c>
      <c r="BG21" s="179">
        <v>46057</v>
      </c>
      <c r="BH21" s="179">
        <v>47517</v>
      </c>
      <c r="BI21" s="219">
        <f t="shared" si="3"/>
        <v>46054</v>
      </c>
      <c r="BJ21" s="219">
        <f t="shared" si="4"/>
        <v>47515</v>
      </c>
      <c r="BK21" s="175" t="s">
        <v>4</v>
      </c>
      <c r="BL21" s="344" t="s">
        <v>890</v>
      </c>
      <c r="BM21" s="176"/>
      <c r="BN21" s="176" t="s">
        <v>15</v>
      </c>
      <c r="BO21" s="180"/>
      <c r="BP21" s="180"/>
      <c r="BQ21" s="228">
        <f>BS21-320</f>
        <v>45467</v>
      </c>
      <c r="BR21" s="228">
        <f t="shared" si="10"/>
        <v>45473</v>
      </c>
      <c r="BS21" s="228">
        <f>BU21</f>
        <v>45787</v>
      </c>
      <c r="BT21" s="228">
        <f t="shared" si="11"/>
        <v>45778</v>
      </c>
      <c r="BU21" s="228">
        <f>BW21-270</f>
        <v>45787</v>
      </c>
      <c r="BV21" s="228">
        <f t="shared" si="12"/>
        <v>45778</v>
      </c>
      <c r="BW21" s="228">
        <f t="shared" si="8"/>
        <v>46057</v>
      </c>
      <c r="BX21" s="228">
        <f t="shared" si="9"/>
        <v>46054</v>
      </c>
    </row>
    <row r="22" spans="1:76" ht="30" customHeight="1">
      <c r="A22" s="323" t="s">
        <v>891</v>
      </c>
      <c r="B22" s="137" t="s">
        <v>887</v>
      </c>
      <c r="C22" s="138" t="s">
        <v>892</v>
      </c>
      <c r="D22" s="139" t="str">
        <f t="shared" ca="1" si="1"/>
        <v>En cours</v>
      </c>
      <c r="E22" s="251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318">
        <f t="shared" si="2"/>
        <v>46374</v>
      </c>
      <c r="AT22" s="155"/>
      <c r="AU22" s="155"/>
      <c r="AV22" s="155"/>
      <c r="AW22" s="155"/>
      <c r="AX22" s="155"/>
      <c r="AY22" s="155"/>
      <c r="AZ22" s="155"/>
      <c r="BA22" s="155"/>
      <c r="BB22" s="221" t="s">
        <v>893</v>
      </c>
      <c r="BC22" s="227" t="s">
        <v>891</v>
      </c>
      <c r="BD22" s="187" t="s">
        <v>849</v>
      </c>
      <c r="BE22" s="217" t="s">
        <v>849</v>
      </c>
      <c r="BF22" s="178" t="s">
        <v>195</v>
      </c>
      <c r="BG22" s="179">
        <v>44914</v>
      </c>
      <c r="BH22" s="179">
        <v>46374</v>
      </c>
      <c r="BI22" s="219">
        <f t="shared" si="3"/>
        <v>44926</v>
      </c>
      <c r="BJ22" s="219">
        <f t="shared" si="4"/>
        <v>46387</v>
      </c>
      <c r="BK22" s="175" t="s">
        <v>4</v>
      </c>
      <c r="BL22" s="344" t="s">
        <v>894</v>
      </c>
      <c r="BM22" s="176"/>
      <c r="BN22" s="176" t="s">
        <v>15</v>
      </c>
      <c r="BO22" s="180" t="s">
        <v>11</v>
      </c>
      <c r="BP22" s="180"/>
      <c r="BQ22" s="228"/>
      <c r="BR22" s="228">
        <f t="shared" si="10"/>
        <v>1</v>
      </c>
      <c r="BS22" s="228"/>
      <c r="BT22" s="228">
        <f t="shared" si="11"/>
        <v>1</v>
      </c>
      <c r="BU22" s="228">
        <f>BW22-180</f>
        <v>44734</v>
      </c>
      <c r="BV22" s="228">
        <f t="shared" si="12"/>
        <v>44742</v>
      </c>
      <c r="BW22" s="228">
        <f t="shared" si="8"/>
        <v>44914</v>
      </c>
      <c r="BX22" s="228">
        <f t="shared" si="9"/>
        <v>44926</v>
      </c>
    </row>
    <row r="23" spans="1:76" ht="30" customHeight="1" thickBot="1">
      <c r="A23" s="323" t="s">
        <v>895</v>
      </c>
      <c r="B23" s="137" t="s">
        <v>887</v>
      </c>
      <c r="C23" s="138" t="s">
        <v>896</v>
      </c>
      <c r="D23" s="139" t="str">
        <f t="shared" ca="1" si="1"/>
        <v>En cours</v>
      </c>
      <c r="E23" s="251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318">
        <f t="shared" si="2"/>
        <v>46360</v>
      </c>
      <c r="AT23" s="155"/>
      <c r="AU23" s="155"/>
      <c r="AV23" s="155"/>
      <c r="AW23" s="155"/>
      <c r="AX23" s="155"/>
      <c r="AY23" s="155"/>
      <c r="AZ23" s="155"/>
      <c r="BA23" s="155"/>
      <c r="BB23" s="221" t="s">
        <v>897</v>
      </c>
      <c r="BC23" s="227" t="s">
        <v>895</v>
      </c>
      <c r="BD23" s="187" t="s">
        <v>849</v>
      </c>
      <c r="BE23" s="217" t="s">
        <v>849</v>
      </c>
      <c r="BF23" s="178" t="s">
        <v>195</v>
      </c>
      <c r="BG23" s="179">
        <v>44900</v>
      </c>
      <c r="BH23" s="179">
        <v>46360</v>
      </c>
      <c r="BI23" s="219">
        <f t="shared" si="3"/>
        <v>44896</v>
      </c>
      <c r="BJ23" s="219">
        <f t="shared" si="4"/>
        <v>46357</v>
      </c>
      <c r="BK23" s="175" t="s">
        <v>4</v>
      </c>
      <c r="BL23" s="344" t="s">
        <v>898</v>
      </c>
      <c r="BM23" s="176" t="s">
        <v>19</v>
      </c>
      <c r="BN23" s="176" t="s">
        <v>15</v>
      </c>
      <c r="BO23" s="180"/>
      <c r="BP23" s="180"/>
      <c r="BQ23" s="283">
        <f>BS23-60</f>
        <v>44630</v>
      </c>
      <c r="BR23" s="284">
        <f t="shared" si="10"/>
        <v>44621</v>
      </c>
      <c r="BS23" s="284">
        <f>BU23</f>
        <v>44690</v>
      </c>
      <c r="BT23" s="284">
        <f t="shared" si="11"/>
        <v>44682</v>
      </c>
      <c r="BU23" s="284">
        <f>BW23-210</f>
        <v>44690</v>
      </c>
      <c r="BV23" s="284">
        <f t="shared" si="12"/>
        <v>44682</v>
      </c>
      <c r="BW23" s="284">
        <f t="shared" si="8"/>
        <v>44900</v>
      </c>
      <c r="BX23" s="284">
        <f t="shared" si="9"/>
        <v>44896</v>
      </c>
    </row>
    <row r="24" spans="1:76" ht="30" customHeight="1">
      <c r="A24" s="323" t="s">
        <v>75</v>
      </c>
      <c r="B24" s="137" t="s">
        <v>887</v>
      </c>
      <c r="C24" s="138" t="s">
        <v>896</v>
      </c>
      <c r="D24" s="139" t="str">
        <f t="shared" ca="1" si="1"/>
        <v>À venir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318">
        <f t="shared" si="2"/>
        <v>47821</v>
      </c>
      <c r="AT24" s="155"/>
      <c r="AU24" s="155"/>
      <c r="AV24" s="155"/>
      <c r="AW24" s="155"/>
      <c r="AX24" s="155"/>
      <c r="AY24" s="155"/>
      <c r="AZ24" s="155"/>
      <c r="BA24" s="155"/>
      <c r="BB24" s="221" t="s">
        <v>897</v>
      </c>
      <c r="BC24" s="227" t="s">
        <v>70</v>
      </c>
      <c r="BD24" s="187" t="s">
        <v>849</v>
      </c>
      <c r="BE24" s="217" t="s">
        <v>849</v>
      </c>
      <c r="BF24" s="178" t="s">
        <v>195</v>
      </c>
      <c r="BG24" s="179">
        <v>46361</v>
      </c>
      <c r="BH24" s="179">
        <v>47821</v>
      </c>
      <c r="BI24" s="219">
        <f t="shared" si="3"/>
        <v>46357</v>
      </c>
      <c r="BJ24" s="219">
        <f t="shared" si="4"/>
        <v>47818</v>
      </c>
      <c r="BK24" s="175" t="s">
        <v>4</v>
      </c>
      <c r="BL24" s="344" t="s">
        <v>898</v>
      </c>
      <c r="BM24" s="176" t="s">
        <v>19</v>
      </c>
      <c r="BN24" s="176" t="s">
        <v>15</v>
      </c>
      <c r="BO24" s="180"/>
      <c r="BP24" s="180"/>
      <c r="BQ24" s="228">
        <f>BS24-320</f>
        <v>45771</v>
      </c>
      <c r="BR24" s="228">
        <f t="shared" si="10"/>
        <v>45777</v>
      </c>
      <c r="BS24" s="228">
        <f>BU24</f>
        <v>46091</v>
      </c>
      <c r="BT24" s="228">
        <f t="shared" si="11"/>
        <v>46082</v>
      </c>
      <c r="BU24" s="228">
        <f>BW24-270</f>
        <v>46091</v>
      </c>
      <c r="BV24" s="228">
        <f t="shared" si="12"/>
        <v>46082</v>
      </c>
      <c r="BW24" s="228">
        <f t="shared" si="8"/>
        <v>46361</v>
      </c>
      <c r="BX24" s="228">
        <f t="shared" si="9"/>
        <v>46357</v>
      </c>
    </row>
    <row r="25" spans="1:76" ht="30" customHeight="1" thickBot="1">
      <c r="A25" s="323" t="s">
        <v>899</v>
      </c>
      <c r="B25" s="137" t="s">
        <v>887</v>
      </c>
      <c r="C25" s="138" t="s">
        <v>900</v>
      </c>
      <c r="D25" s="139" t="str">
        <f t="shared" ca="1" si="1"/>
        <v>En cours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318">
        <f t="shared" si="2"/>
        <v>45642</v>
      </c>
      <c r="AT25" s="155"/>
      <c r="AU25" s="155"/>
      <c r="AV25" s="155"/>
      <c r="AW25" s="155"/>
      <c r="AX25" s="155"/>
      <c r="AY25" s="155"/>
      <c r="AZ25" s="155"/>
      <c r="BA25" s="155"/>
      <c r="BB25" s="221" t="s">
        <v>899</v>
      </c>
      <c r="BC25" s="227" t="s">
        <v>899</v>
      </c>
      <c r="BD25" s="187" t="s">
        <v>849</v>
      </c>
      <c r="BE25" s="217" t="s">
        <v>849</v>
      </c>
      <c r="BF25" s="187" t="s">
        <v>195</v>
      </c>
      <c r="BG25" s="222">
        <v>44182</v>
      </c>
      <c r="BH25" s="222">
        <v>45642</v>
      </c>
      <c r="BI25" s="219">
        <f t="shared" si="3"/>
        <v>44196</v>
      </c>
      <c r="BJ25" s="219">
        <f t="shared" si="4"/>
        <v>45657</v>
      </c>
      <c r="BK25" s="175" t="s">
        <v>2</v>
      </c>
      <c r="BL25" s="344" t="s">
        <v>901</v>
      </c>
      <c r="BM25" s="176"/>
      <c r="BN25" s="180" t="s">
        <v>10</v>
      </c>
      <c r="BO25" s="180"/>
      <c r="BP25" s="180"/>
      <c r="BQ25" s="228">
        <f>BS25-60</f>
        <v>43912</v>
      </c>
      <c r="BR25" s="228">
        <f t="shared" si="10"/>
        <v>43921</v>
      </c>
      <c r="BS25" s="228">
        <f>BU25</f>
        <v>43972</v>
      </c>
      <c r="BT25" s="228">
        <f t="shared" si="11"/>
        <v>43982</v>
      </c>
      <c r="BU25" s="228">
        <f>BW25-210</f>
        <v>43972</v>
      </c>
      <c r="BV25" s="228">
        <f t="shared" si="12"/>
        <v>43982</v>
      </c>
      <c r="BW25" s="228">
        <f t="shared" si="8"/>
        <v>44182</v>
      </c>
      <c r="BX25" s="228">
        <f t="shared" si="9"/>
        <v>44196</v>
      </c>
    </row>
    <row r="26" spans="1:76" ht="30" customHeight="1">
      <c r="A26" s="323" t="s">
        <v>902</v>
      </c>
      <c r="B26" s="137" t="s">
        <v>887</v>
      </c>
      <c r="C26" s="138" t="s">
        <v>903</v>
      </c>
      <c r="D26" s="139" t="str">
        <f t="shared" ca="1" si="1"/>
        <v>En cours</v>
      </c>
      <c r="E26" s="251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318">
        <f t="shared" si="2"/>
        <v>45584</v>
      </c>
      <c r="AT26" s="155"/>
      <c r="AU26" s="155"/>
      <c r="AV26" s="155"/>
      <c r="AW26" s="155"/>
      <c r="AX26" s="155"/>
      <c r="AY26" s="155"/>
      <c r="AZ26" s="155"/>
      <c r="BA26" s="155"/>
      <c r="BB26" s="221" t="s">
        <v>902</v>
      </c>
      <c r="BC26" s="227" t="s">
        <v>902</v>
      </c>
      <c r="BD26" s="187" t="s">
        <v>849</v>
      </c>
      <c r="BE26" s="217" t="s">
        <v>849</v>
      </c>
      <c r="BF26" s="187" t="s">
        <v>60</v>
      </c>
      <c r="BG26" s="222">
        <v>44124</v>
      </c>
      <c r="BH26" s="222">
        <v>45584</v>
      </c>
      <c r="BI26" s="219">
        <f>IF(DAY(BG26)&lt;=15,DATE(YEAR(BG26),MONTH(BG26),1),EOMONTH(BG26,0))</f>
        <v>44135</v>
      </c>
      <c r="BJ26" s="219">
        <f t="shared" si="4"/>
        <v>45596</v>
      </c>
      <c r="BK26" s="175" t="s">
        <v>4</v>
      </c>
      <c r="BL26" s="344" t="s">
        <v>904</v>
      </c>
      <c r="BM26" s="176"/>
      <c r="BN26" s="180" t="s">
        <v>15</v>
      </c>
      <c r="BO26" s="180" t="s">
        <v>11</v>
      </c>
      <c r="BP26" s="180"/>
      <c r="BQ26" s="286"/>
      <c r="BR26" s="287">
        <f t="shared" si="10"/>
        <v>1</v>
      </c>
      <c r="BS26" s="287"/>
      <c r="BT26" s="287">
        <f t="shared" si="11"/>
        <v>1</v>
      </c>
      <c r="BU26" s="288">
        <f>BW26-240</f>
        <v>43884</v>
      </c>
      <c r="BV26" s="287">
        <f t="shared" si="12"/>
        <v>43890</v>
      </c>
      <c r="BW26" s="288">
        <f t="shared" si="8"/>
        <v>44124</v>
      </c>
      <c r="BX26" s="287">
        <f t="shared" si="9"/>
        <v>44135</v>
      </c>
    </row>
    <row r="27" spans="1:76" ht="30" customHeight="1">
      <c r="A27" s="323" t="s">
        <v>905</v>
      </c>
      <c r="B27" s="137" t="s">
        <v>887</v>
      </c>
      <c r="C27" s="138" t="s">
        <v>906</v>
      </c>
      <c r="D27" s="139" t="str">
        <f t="shared" ca="1" si="1"/>
        <v>À venir</v>
      </c>
      <c r="E27" s="251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318">
        <f t="shared" si="2"/>
        <v>47041</v>
      </c>
      <c r="AT27" s="155"/>
      <c r="AU27" s="155"/>
      <c r="AV27" s="155"/>
      <c r="AW27" s="155"/>
      <c r="AX27" s="155"/>
      <c r="AY27" s="155"/>
      <c r="AZ27" s="155"/>
      <c r="BA27" s="155"/>
      <c r="BB27" s="221" t="s">
        <v>902</v>
      </c>
      <c r="BC27" s="227" t="s">
        <v>905</v>
      </c>
      <c r="BD27" s="187" t="s">
        <v>849</v>
      </c>
      <c r="BE27" s="217" t="s">
        <v>849</v>
      </c>
      <c r="BF27" s="187" t="s">
        <v>60</v>
      </c>
      <c r="BG27" s="222">
        <v>45585</v>
      </c>
      <c r="BH27" s="222">
        <v>47041</v>
      </c>
      <c r="BI27" s="219">
        <f t="shared" si="3"/>
        <v>45596</v>
      </c>
      <c r="BJ27" s="219">
        <f t="shared" si="4"/>
        <v>47027</v>
      </c>
      <c r="BK27" s="175" t="s">
        <v>4</v>
      </c>
      <c r="BL27" s="344" t="s">
        <v>907</v>
      </c>
      <c r="BM27" s="176"/>
      <c r="BN27" s="180"/>
      <c r="BO27" s="180"/>
      <c r="BP27" s="180"/>
      <c r="BQ27" s="228">
        <f t="shared" ref="BQ27" si="13">BS27-120</f>
        <v>45315</v>
      </c>
      <c r="BR27" s="228">
        <f t="shared" si="10"/>
        <v>45322</v>
      </c>
      <c r="BS27" s="228">
        <f t="shared" ref="BS27" si="14">BU27</f>
        <v>45435</v>
      </c>
      <c r="BT27" s="228">
        <f t="shared" si="11"/>
        <v>45443</v>
      </c>
      <c r="BU27" s="289">
        <f t="shared" ref="BU27" si="15">BW27-150</f>
        <v>45435</v>
      </c>
      <c r="BV27" s="228">
        <f t="shared" si="12"/>
        <v>45443</v>
      </c>
      <c r="BW27" s="350">
        <f t="shared" si="8"/>
        <v>45585</v>
      </c>
      <c r="BX27" s="226">
        <f t="shared" si="9"/>
        <v>45596</v>
      </c>
    </row>
    <row r="28" spans="1:76" ht="30" hidden="1" customHeight="1">
      <c r="A28" s="323" t="s">
        <v>908</v>
      </c>
      <c r="B28" s="137" t="s">
        <v>887</v>
      </c>
      <c r="C28" s="381" t="s">
        <v>909</v>
      </c>
      <c r="D28" s="139" t="str">
        <f t="shared" ca="1" si="1"/>
        <v>En cours</v>
      </c>
      <c r="E28" s="251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318">
        <f t="shared" si="2"/>
        <v>47041</v>
      </c>
      <c r="AT28" s="155"/>
      <c r="AU28" s="155"/>
      <c r="AV28" s="155"/>
      <c r="AW28" s="155"/>
      <c r="AX28" s="155"/>
      <c r="AY28" s="155"/>
      <c r="AZ28" s="155"/>
      <c r="BA28" s="155"/>
      <c r="BB28" s="221" t="s">
        <v>902</v>
      </c>
      <c r="BC28" s="352" t="s">
        <v>910</v>
      </c>
      <c r="BD28" s="187" t="s">
        <v>849</v>
      </c>
      <c r="BE28" s="217"/>
      <c r="BF28" s="187" t="s">
        <v>60</v>
      </c>
      <c r="BG28" s="222">
        <v>45488</v>
      </c>
      <c r="BH28" s="222">
        <v>47041</v>
      </c>
      <c r="BI28" s="219">
        <f t="shared" si="3"/>
        <v>45474</v>
      </c>
      <c r="BJ28" s="219">
        <f t="shared" si="4"/>
        <v>47027</v>
      </c>
      <c r="BK28" s="175" t="s">
        <v>4</v>
      </c>
      <c r="BL28" s="344" t="s">
        <v>904</v>
      </c>
      <c r="BM28" s="176" t="s">
        <v>12</v>
      </c>
      <c r="BN28" s="180" t="s">
        <v>15</v>
      </c>
      <c r="BO28" s="180" t="s">
        <v>11</v>
      </c>
      <c r="BP28" s="180" t="s">
        <v>10</v>
      </c>
      <c r="BQ28" s="228">
        <f>BS28-120</f>
        <v>45218</v>
      </c>
      <c r="BR28" s="228">
        <f t="shared" si="10"/>
        <v>45230</v>
      </c>
      <c r="BS28" s="228">
        <f>BU28</f>
        <v>45338</v>
      </c>
      <c r="BT28" s="228">
        <f t="shared" si="11"/>
        <v>45351</v>
      </c>
      <c r="BU28" s="289">
        <f>BW28-150</f>
        <v>45338</v>
      </c>
      <c r="BV28" s="228">
        <f t="shared" si="12"/>
        <v>45351</v>
      </c>
      <c r="BW28" s="289">
        <f t="shared" si="8"/>
        <v>45488</v>
      </c>
      <c r="BX28" s="228">
        <f t="shared" si="9"/>
        <v>45474</v>
      </c>
    </row>
    <row r="29" spans="1:76" ht="30" customHeight="1">
      <c r="A29" s="323" t="s">
        <v>911</v>
      </c>
      <c r="B29" s="137" t="s">
        <v>887</v>
      </c>
      <c r="C29" s="138" t="s">
        <v>912</v>
      </c>
      <c r="D29" s="139" t="str">
        <f t="shared" ca="1" si="1"/>
        <v>En cours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318">
        <f t="shared" si="2"/>
        <v>45655</v>
      </c>
      <c r="AT29" s="155"/>
      <c r="AU29" s="155"/>
      <c r="AV29" s="155"/>
      <c r="AW29" s="155"/>
      <c r="AX29" s="155"/>
      <c r="AY29" s="155"/>
      <c r="AZ29" s="155"/>
      <c r="BA29" s="155"/>
      <c r="BB29" s="221" t="s">
        <v>911</v>
      </c>
      <c r="BC29" s="227" t="s">
        <v>911</v>
      </c>
      <c r="BD29" s="187" t="s">
        <v>849</v>
      </c>
      <c r="BE29" s="217" t="s">
        <v>849</v>
      </c>
      <c r="BF29" s="187" t="s">
        <v>195</v>
      </c>
      <c r="BG29" s="222">
        <v>44195</v>
      </c>
      <c r="BH29" s="222">
        <v>45655</v>
      </c>
      <c r="BI29" s="219">
        <f t="shared" si="3"/>
        <v>44196</v>
      </c>
      <c r="BJ29" s="219">
        <f t="shared" si="4"/>
        <v>45657</v>
      </c>
      <c r="BK29" s="175" t="s">
        <v>4</v>
      </c>
      <c r="BL29" s="346" t="s">
        <v>913</v>
      </c>
      <c r="BM29" s="176"/>
      <c r="BN29" s="180" t="s">
        <v>10</v>
      </c>
      <c r="BO29" s="180"/>
      <c r="BP29" s="180"/>
      <c r="BQ29" s="228">
        <f t="shared" ref="BQ29:BQ30" si="16">BS29-120</f>
        <v>43925</v>
      </c>
      <c r="BR29" s="228">
        <f t="shared" ref="BR29:BR30" si="17">IF(DAY(BQ29)&lt;=15,DATE(YEAR(BQ29),MONTH(BQ29),1),EOMONTH(BQ29,0))</f>
        <v>43922</v>
      </c>
      <c r="BS29" s="228">
        <f t="shared" ref="BS29:BS30" si="18">BU29</f>
        <v>44045</v>
      </c>
      <c r="BT29" s="228">
        <f t="shared" ref="BT29:BT30" si="19">IF(DAY(BS29)&lt;=15,DATE(YEAR(BS29),MONTH(BS29),1),EOMONTH(BS29,0))</f>
        <v>44044</v>
      </c>
      <c r="BU29" s="289">
        <f t="shared" ref="BU29:BU30" si="20">BW29-150</f>
        <v>44045</v>
      </c>
      <c r="BV29" s="228">
        <f t="shared" ref="BV29:BV30" si="21">IF(DAY(BU29)&lt;=15,DATE(YEAR(BU29),MONTH(BU29),1),EOMONTH(BU29,0))</f>
        <v>44044</v>
      </c>
      <c r="BW29" s="228">
        <f t="shared" si="8"/>
        <v>44195</v>
      </c>
      <c r="BX29" s="228">
        <f t="shared" si="9"/>
        <v>44196</v>
      </c>
    </row>
    <row r="30" spans="1:76" ht="30" customHeight="1">
      <c r="A30" s="323" t="s">
        <v>914</v>
      </c>
      <c r="B30" s="137" t="s">
        <v>887</v>
      </c>
      <c r="C30" s="138" t="s">
        <v>915</v>
      </c>
      <c r="D30" s="139" t="str">
        <f ca="1">IF(BH30&lt;TODAY(),"Terminé",(IF(BG30&gt;=TODAY(),"À venir","En cours")))</f>
        <v>En cours</v>
      </c>
      <c r="E30" s="251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318">
        <f>BH30</f>
        <v>46290</v>
      </c>
      <c r="AT30" s="155"/>
      <c r="AU30" s="155"/>
      <c r="AV30" s="155"/>
      <c r="AW30" s="155"/>
      <c r="AX30" s="155"/>
      <c r="AY30" s="155"/>
      <c r="AZ30" s="155"/>
      <c r="BA30" s="155"/>
      <c r="BB30" s="221" t="s">
        <v>916</v>
      </c>
      <c r="BC30" s="227" t="s">
        <v>914</v>
      </c>
      <c r="BD30" s="187" t="s">
        <v>849</v>
      </c>
      <c r="BE30" s="217" t="s">
        <v>849</v>
      </c>
      <c r="BF30" s="178" t="s">
        <v>195</v>
      </c>
      <c r="BG30" s="179">
        <v>44830</v>
      </c>
      <c r="BH30" s="179">
        <v>46290</v>
      </c>
      <c r="BI30" s="219">
        <f>IF(DAY(BG30)&lt;=15,DATE(YEAR(BG30),MONTH(BG30),1),EOMONTH(BG30,0))</f>
        <v>44834</v>
      </c>
      <c r="BJ30" s="219">
        <f>IF(DAY(BH30)&lt;=15,DATE(YEAR(BH30),MONTH(BH30),1),EOMONTH(BH30,0))</f>
        <v>46295</v>
      </c>
      <c r="BK30" s="175" t="s">
        <v>4</v>
      </c>
      <c r="BL30" s="344" t="s">
        <v>917</v>
      </c>
      <c r="BM30" s="176"/>
      <c r="BN30" s="176" t="s">
        <v>15</v>
      </c>
      <c r="BO30" s="180" t="s">
        <v>11</v>
      </c>
      <c r="BP30" s="180"/>
      <c r="BQ30" s="228">
        <f t="shared" si="16"/>
        <v>44560</v>
      </c>
      <c r="BR30" s="228">
        <f t="shared" si="17"/>
        <v>44561</v>
      </c>
      <c r="BS30" s="228">
        <f t="shared" si="18"/>
        <v>44680</v>
      </c>
      <c r="BT30" s="228">
        <f t="shared" si="19"/>
        <v>44681</v>
      </c>
      <c r="BU30" s="289">
        <f t="shared" si="20"/>
        <v>44680</v>
      </c>
      <c r="BV30" s="228">
        <f t="shared" si="21"/>
        <v>44681</v>
      </c>
      <c r="BW30" s="228">
        <f>BG30</f>
        <v>44830</v>
      </c>
      <c r="BX30" s="228">
        <f>IF(DAY(BW30)&lt;=15,DATE(YEAR(BW30),MONTH(BW30),1),EOMONTH(BW30,0))</f>
        <v>44834</v>
      </c>
    </row>
    <row r="31" spans="1:76" ht="30" customHeight="1" thickBot="1">
      <c r="A31" s="323" t="s">
        <v>75</v>
      </c>
      <c r="B31" s="137" t="s">
        <v>887</v>
      </c>
      <c r="C31" s="138" t="s">
        <v>915</v>
      </c>
      <c r="D31" s="139" t="str">
        <f t="shared" ca="1" si="1"/>
        <v>À venir</v>
      </c>
      <c r="E31" s="251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318">
        <f t="shared" si="2"/>
        <v>47751</v>
      </c>
      <c r="AP31" s="192"/>
      <c r="AT31" s="155"/>
      <c r="AU31" s="155"/>
      <c r="AV31" s="155"/>
      <c r="AW31" s="155"/>
      <c r="AX31" s="155"/>
      <c r="AY31" s="155"/>
      <c r="AZ31" s="155"/>
      <c r="BA31" s="155"/>
      <c r="BB31" s="290" t="s">
        <v>914</v>
      </c>
      <c r="BC31" s="227" t="s">
        <v>70</v>
      </c>
      <c r="BD31" s="291" t="s">
        <v>849</v>
      </c>
      <c r="BE31" s="217" t="s">
        <v>863</v>
      </c>
      <c r="BF31" s="187" t="s">
        <v>195</v>
      </c>
      <c r="BG31" s="222">
        <f>BH30+1</f>
        <v>46291</v>
      </c>
      <c r="BH31" s="222">
        <f>BG31+1460</f>
        <v>47751</v>
      </c>
      <c r="BI31" s="219">
        <f t="shared" si="3"/>
        <v>46295</v>
      </c>
      <c r="BJ31" s="219">
        <f t="shared" si="4"/>
        <v>47756</v>
      </c>
      <c r="BK31" s="175" t="s">
        <v>4</v>
      </c>
      <c r="BL31" s="347" t="s">
        <v>917</v>
      </c>
      <c r="BM31" s="176"/>
      <c r="BN31" s="180" t="s">
        <v>15</v>
      </c>
      <c r="BO31" s="180"/>
      <c r="BP31" s="180"/>
      <c r="BQ31" s="228">
        <f>BS31-120</f>
        <v>45961</v>
      </c>
      <c r="BR31" s="228">
        <f t="shared" si="10"/>
        <v>45961</v>
      </c>
      <c r="BS31" s="228">
        <f t="shared" ref="BS31:BS37" si="22">BU31</f>
        <v>46081</v>
      </c>
      <c r="BT31" s="228">
        <f t="shared" si="11"/>
        <v>46081</v>
      </c>
      <c r="BU31" s="228">
        <f>BW31-210</f>
        <v>46081</v>
      </c>
      <c r="BV31" s="228">
        <f t="shared" si="12"/>
        <v>46081</v>
      </c>
      <c r="BW31" s="228">
        <f t="shared" si="8"/>
        <v>46291</v>
      </c>
      <c r="BX31" s="228">
        <f t="shared" si="9"/>
        <v>46295</v>
      </c>
    </row>
    <row r="32" spans="1:76" ht="30" customHeight="1">
      <c r="A32" s="323" t="s">
        <v>918</v>
      </c>
      <c r="B32" s="137" t="s">
        <v>887</v>
      </c>
      <c r="C32" s="138" t="s">
        <v>919</v>
      </c>
      <c r="D32" s="139" t="str">
        <f ca="1">IF(BH32&lt;TODAY(),"Terminé",(IF(BG32&gt;=TODAY(),"À venir","En cours")))</f>
        <v>En cours</v>
      </c>
      <c r="E32" s="251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318">
        <f>BH32</f>
        <v>45688</v>
      </c>
      <c r="AT32" s="155"/>
      <c r="AU32" s="155"/>
      <c r="AV32" s="155"/>
      <c r="AW32" s="155"/>
      <c r="AX32" s="155"/>
      <c r="AY32" s="155"/>
      <c r="AZ32" s="155"/>
      <c r="BA32" s="155"/>
      <c r="BB32" s="221" t="s">
        <v>918</v>
      </c>
      <c r="BC32" s="227" t="s">
        <v>918</v>
      </c>
      <c r="BD32" s="187" t="s">
        <v>849</v>
      </c>
      <c r="BE32" s="217" t="s">
        <v>849</v>
      </c>
      <c r="BF32" s="187" t="s">
        <v>195</v>
      </c>
      <c r="BG32" s="222">
        <v>44175</v>
      </c>
      <c r="BH32" s="222">
        <v>45688</v>
      </c>
      <c r="BI32" s="219">
        <f t="shared" ref="BI32:BJ35" si="23">IF(DAY(BG32)&lt;=15,DATE(YEAR(BG32),MONTH(BG32),1),EOMONTH(BG32,0))</f>
        <v>44166</v>
      </c>
      <c r="BJ32" s="219">
        <f t="shared" si="23"/>
        <v>45688</v>
      </c>
      <c r="BK32" s="175" t="s">
        <v>4</v>
      </c>
      <c r="BL32" s="344" t="s">
        <v>919</v>
      </c>
      <c r="BM32" s="176"/>
      <c r="BN32" s="180" t="s">
        <v>15</v>
      </c>
      <c r="BO32" s="180" t="s">
        <v>11</v>
      </c>
      <c r="BP32" s="180" t="s">
        <v>11</v>
      </c>
      <c r="BQ32" s="286"/>
      <c r="BR32" s="287">
        <f>IF(DAY(BQ32)&lt;=15,DATE(YEAR(BQ32),MONTH(BQ32),1),EOMONTH(BQ32,0))</f>
        <v>1</v>
      </c>
      <c r="BS32" s="287"/>
      <c r="BT32" s="287">
        <f>IF(DAY(BS32)&lt;=15,DATE(YEAR(BS32),MONTH(BS32),1),EOMONTH(BS32,0))</f>
        <v>1</v>
      </c>
      <c r="BU32" s="288">
        <f>BW32-240</f>
        <v>43935</v>
      </c>
      <c r="BV32" s="287">
        <f>IF(DAY(BU32)&lt;=15,DATE(YEAR(BU32),MONTH(BU32),1),EOMONTH(BU32,0))</f>
        <v>43922</v>
      </c>
      <c r="BW32" s="288">
        <f>BG32</f>
        <v>44175</v>
      </c>
      <c r="BX32" s="287">
        <f>IF(DAY(BW32)&lt;=15,DATE(YEAR(BW32),MONTH(BW32),1),EOMONTH(BW32,0))</f>
        <v>44166</v>
      </c>
    </row>
    <row r="33" spans="1:76" ht="38.15" customHeight="1">
      <c r="A33" s="323" t="s">
        <v>68</v>
      </c>
      <c r="B33" s="137" t="s">
        <v>887</v>
      </c>
      <c r="C33" s="138" t="s">
        <v>919</v>
      </c>
      <c r="D33" s="139" t="str">
        <f ca="1">IF(BH33&lt;TODAY(),"Terminé",(IF(BG33&gt;=TODAY(),"À venir","En cours")))</f>
        <v>À venir</v>
      </c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318">
        <f>BH33</f>
        <v>47123</v>
      </c>
      <c r="AT33" s="155"/>
      <c r="AU33" s="155"/>
      <c r="AV33" s="155"/>
      <c r="AW33" s="155"/>
      <c r="AX33" s="155"/>
      <c r="AY33" s="155"/>
      <c r="AZ33" s="155"/>
      <c r="BA33" s="155"/>
      <c r="BB33" s="221"/>
      <c r="BC33" s="227" t="s">
        <v>920</v>
      </c>
      <c r="BD33" s="187"/>
      <c r="BE33" s="217"/>
      <c r="BF33" s="293"/>
      <c r="BG33" s="222">
        <v>45663</v>
      </c>
      <c r="BH33" s="222">
        <v>47123</v>
      </c>
      <c r="BI33" s="219">
        <f t="shared" si="23"/>
        <v>45658</v>
      </c>
      <c r="BJ33" s="219">
        <f t="shared" si="23"/>
        <v>47119</v>
      </c>
      <c r="BK33" s="175"/>
      <c r="BL33" s="175"/>
      <c r="BM33" s="176"/>
      <c r="BN33" s="180"/>
      <c r="BO33" s="180"/>
      <c r="BP33" s="180"/>
      <c r="BQ33" s="228"/>
      <c r="BR33" s="228"/>
      <c r="BS33" s="228"/>
      <c r="BT33" s="228"/>
      <c r="BU33" s="228"/>
      <c r="BV33" s="228"/>
      <c r="BW33" s="228">
        <f>BG33</f>
        <v>45663</v>
      </c>
      <c r="BX33" s="228">
        <f>IF(DAY(BW33)&lt;=15,DATE(YEAR(BW33),MONTH(BW33),1),EOMONTH(BW33,0))</f>
        <v>45658</v>
      </c>
    </row>
    <row r="34" spans="1:76" ht="30" customHeight="1">
      <c r="A34" s="323" t="s">
        <v>921</v>
      </c>
      <c r="B34" s="137" t="s">
        <v>922</v>
      </c>
      <c r="C34" s="138" t="s">
        <v>923</v>
      </c>
      <c r="D34" s="139" t="str">
        <f t="shared" ca="1" si="1"/>
        <v>En cours</v>
      </c>
      <c r="E34" s="251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318">
        <f>BH34</f>
        <v>46992</v>
      </c>
      <c r="AT34" s="155"/>
      <c r="AU34" s="155"/>
      <c r="AV34" s="155"/>
      <c r="AW34" s="155"/>
      <c r="AX34" s="155"/>
      <c r="AY34" s="155"/>
      <c r="AZ34" s="155"/>
      <c r="BA34" s="155"/>
      <c r="BB34" s="221" t="s">
        <v>924</v>
      </c>
      <c r="BC34" s="227" t="s">
        <v>921</v>
      </c>
      <c r="BD34" s="187" t="s">
        <v>849</v>
      </c>
      <c r="BE34" s="217" t="s">
        <v>849</v>
      </c>
      <c r="BF34" s="293" t="s">
        <v>60</v>
      </c>
      <c r="BG34" s="222">
        <v>45532.000243055554</v>
      </c>
      <c r="BH34" s="222">
        <v>46992</v>
      </c>
      <c r="BI34" s="219">
        <f t="shared" si="23"/>
        <v>45535</v>
      </c>
      <c r="BJ34" s="219">
        <f t="shared" si="23"/>
        <v>46996</v>
      </c>
      <c r="BK34" s="175" t="s">
        <v>4</v>
      </c>
      <c r="BL34" s="175" t="s">
        <v>925</v>
      </c>
      <c r="BM34" s="176" t="s">
        <v>17</v>
      </c>
      <c r="BN34" s="180" t="s">
        <v>15</v>
      </c>
      <c r="BO34" s="180" t="s">
        <v>11</v>
      </c>
      <c r="BP34" s="180" t="s">
        <v>10</v>
      </c>
      <c r="BQ34" s="228">
        <f>BS34-320</f>
        <v>44942.000243055554</v>
      </c>
      <c r="BR34" s="228">
        <f>IF(DAY(BQ34)&lt;=15,DATE(YEAR(BQ34),MONTH(BQ34),1),EOMONTH(BQ34,0))</f>
        <v>44957</v>
      </c>
      <c r="BS34" s="228">
        <f>BU34</f>
        <v>45262.000243055554</v>
      </c>
      <c r="BT34" s="228">
        <f>IF(DAY(BS34)&lt;=15,DATE(YEAR(BS34),MONTH(BS34),1),EOMONTH(BS34,0))</f>
        <v>45261</v>
      </c>
      <c r="BU34" s="228">
        <f>BW34-270</f>
        <v>45262.000243055554</v>
      </c>
      <c r="BV34" s="228">
        <f>IF(DAY(BU34)&lt;=15,DATE(YEAR(BU34),MONTH(BU34),1),EOMONTH(BU34,0))</f>
        <v>45261</v>
      </c>
      <c r="BW34" s="228">
        <f>BG34</f>
        <v>45532.000243055554</v>
      </c>
      <c r="BX34" s="228">
        <f>IF(DAY(BW34)&lt;=15,DATE(YEAR(BW34),MONTH(BW34),1),EOMONTH(BW34,0))</f>
        <v>45535</v>
      </c>
    </row>
    <row r="35" spans="1:76" ht="30" customHeight="1">
      <c r="A35" s="323" t="s">
        <v>926</v>
      </c>
      <c r="B35" s="137" t="s">
        <v>922</v>
      </c>
      <c r="C35" s="138" t="s">
        <v>927</v>
      </c>
      <c r="D35" s="139" t="str">
        <f t="shared" ca="1" si="1"/>
        <v>En cours</v>
      </c>
      <c r="E35" s="25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318">
        <f>BH35</f>
        <v>46992</v>
      </c>
      <c r="AT35" s="155"/>
      <c r="AU35" s="155"/>
      <c r="AV35" s="155"/>
      <c r="AW35" s="155"/>
      <c r="AX35" s="155"/>
      <c r="AY35" s="155"/>
      <c r="AZ35" s="155"/>
      <c r="BA35" s="155"/>
      <c r="BB35" s="221" t="s">
        <v>924</v>
      </c>
      <c r="BC35" s="227" t="s">
        <v>926</v>
      </c>
      <c r="BD35" s="187" t="s">
        <v>849</v>
      </c>
      <c r="BE35" s="217" t="s">
        <v>849</v>
      </c>
      <c r="BF35" s="293" t="s">
        <v>60</v>
      </c>
      <c r="BG35" s="222">
        <v>45532.000243055554</v>
      </c>
      <c r="BH35" s="222">
        <v>46992</v>
      </c>
      <c r="BI35" s="219">
        <f t="shared" si="23"/>
        <v>45535</v>
      </c>
      <c r="BJ35" s="219">
        <f t="shared" si="23"/>
        <v>46996</v>
      </c>
      <c r="BK35" s="175" t="s">
        <v>4</v>
      </c>
      <c r="BL35" s="175" t="s">
        <v>925</v>
      </c>
      <c r="BM35" s="176" t="s">
        <v>17</v>
      </c>
      <c r="BN35" s="180" t="s">
        <v>15</v>
      </c>
      <c r="BO35" s="180" t="s">
        <v>11</v>
      </c>
      <c r="BP35" s="180" t="s">
        <v>10</v>
      </c>
      <c r="BQ35" s="228">
        <f>BS35-320</f>
        <v>44942.000243055554</v>
      </c>
      <c r="BR35" s="228">
        <f>IF(DAY(BQ35)&lt;=15,DATE(YEAR(BQ35),MONTH(BQ35),1),EOMONTH(BQ35,0))</f>
        <v>44957</v>
      </c>
      <c r="BS35" s="228">
        <f>BU35</f>
        <v>45262.000243055554</v>
      </c>
      <c r="BT35" s="228">
        <f>IF(DAY(BS35)&lt;=15,DATE(YEAR(BS35),MONTH(BS35),1),EOMONTH(BS35,0))</f>
        <v>45261</v>
      </c>
      <c r="BU35" s="228">
        <f>BW35-270</f>
        <v>45262.000243055554</v>
      </c>
      <c r="BV35" s="228">
        <f>IF(DAY(BU35)&lt;=15,DATE(YEAR(BU35),MONTH(BU35),1),EOMONTH(BU35,0))</f>
        <v>45261</v>
      </c>
      <c r="BW35" s="228">
        <f>BG35</f>
        <v>45532.000243055554</v>
      </c>
      <c r="BX35" s="228">
        <f>IF(DAY(BW35)&lt;=15,DATE(YEAR(BW35),MONTH(BW35),1),EOMONTH(BW35,0))</f>
        <v>45535</v>
      </c>
    </row>
    <row r="36" spans="1:76" ht="30" customHeight="1">
      <c r="A36" s="323" t="s">
        <v>928</v>
      </c>
      <c r="B36" s="137" t="s">
        <v>608</v>
      </c>
      <c r="C36" s="138" t="s">
        <v>929</v>
      </c>
      <c r="D36" s="139" t="str">
        <f t="shared" ca="1" si="1"/>
        <v>En cours</v>
      </c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318">
        <f t="shared" ref="AO36:AO52" si="24">BH36</f>
        <v>46301</v>
      </c>
      <c r="AT36" s="155"/>
      <c r="AU36" s="155"/>
      <c r="AV36" s="155"/>
      <c r="AW36" s="155"/>
      <c r="AX36" s="155"/>
      <c r="AY36" s="155"/>
      <c r="AZ36" s="155"/>
      <c r="BA36" s="155"/>
      <c r="BB36" s="221" t="s">
        <v>930</v>
      </c>
      <c r="BC36" s="227" t="s">
        <v>928</v>
      </c>
      <c r="BD36" s="187" t="s">
        <v>849</v>
      </c>
      <c r="BE36" s="217" t="s">
        <v>688</v>
      </c>
      <c r="BF36" s="217" t="s">
        <v>195</v>
      </c>
      <c r="BG36" s="179">
        <v>44841</v>
      </c>
      <c r="BH36" s="179">
        <v>46301</v>
      </c>
      <c r="BI36" s="219">
        <f t="shared" ref="BI36:BI52" si="25">IF(DAY(BG36)&lt;=15,DATE(YEAR(BG36),MONTH(BG36),1),EOMONTH(BG36,0))</f>
        <v>44835</v>
      </c>
      <c r="BJ36" s="219">
        <f t="shared" ref="BJ36:BJ52" si="26">IF(DAY(BH36)&lt;=15,DATE(YEAR(BH36),MONTH(BH36),1),EOMONTH(BH36,0))</f>
        <v>46296</v>
      </c>
      <c r="BK36" s="292" t="s">
        <v>2</v>
      </c>
      <c r="BL36" s="175" t="s">
        <v>931</v>
      </c>
      <c r="BM36" s="176"/>
      <c r="BN36" s="180" t="s">
        <v>13</v>
      </c>
      <c r="BO36" s="180" t="s">
        <v>11</v>
      </c>
      <c r="BP36" s="180"/>
      <c r="BQ36" s="228">
        <f>BS36-90</f>
        <v>44601</v>
      </c>
      <c r="BR36" s="228">
        <f t="shared" si="10"/>
        <v>44593</v>
      </c>
      <c r="BS36" s="228">
        <f t="shared" si="22"/>
        <v>44691</v>
      </c>
      <c r="BT36" s="228">
        <f t="shared" si="11"/>
        <v>44682</v>
      </c>
      <c r="BU36" s="228">
        <f>BW36-150</f>
        <v>44691</v>
      </c>
      <c r="BV36" s="228">
        <f t="shared" si="12"/>
        <v>44682</v>
      </c>
      <c r="BW36" s="228">
        <f t="shared" ref="BW36:BW45" si="27">BG36</f>
        <v>44841</v>
      </c>
      <c r="BX36" s="228">
        <f t="shared" ref="BX36:BX45" si="28">IF(DAY(BW36)&lt;=15,DATE(YEAR(BW36),MONTH(BW36),1),EOMONTH(BW36,0))</f>
        <v>44835</v>
      </c>
    </row>
    <row r="37" spans="1:76" ht="30" customHeight="1" thickBot="1">
      <c r="A37" s="323" t="s">
        <v>75</v>
      </c>
      <c r="B37" s="137" t="s">
        <v>608</v>
      </c>
      <c r="C37" s="138" t="s">
        <v>929</v>
      </c>
      <c r="D37" s="139" t="str">
        <f t="shared" ca="1" si="1"/>
        <v>À venir</v>
      </c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318">
        <f>BH37</f>
        <v>47762</v>
      </c>
      <c r="AT37" s="155"/>
      <c r="AU37" s="155"/>
      <c r="AV37" s="155"/>
      <c r="AW37" s="155"/>
      <c r="AX37" s="155"/>
      <c r="AY37" s="155"/>
      <c r="AZ37" s="155"/>
      <c r="BA37" s="155"/>
      <c r="BB37" s="221" t="s">
        <v>930</v>
      </c>
      <c r="BC37" s="227" t="s">
        <v>70</v>
      </c>
      <c r="BD37" s="187" t="s">
        <v>849</v>
      </c>
      <c r="BE37" s="217" t="s">
        <v>688</v>
      </c>
      <c r="BF37" s="217"/>
      <c r="BG37" s="179">
        <v>46302</v>
      </c>
      <c r="BH37" s="179">
        <v>47762</v>
      </c>
      <c r="BI37" s="219">
        <f t="shared" si="25"/>
        <v>46296</v>
      </c>
      <c r="BJ37" s="219">
        <f t="shared" si="26"/>
        <v>47757</v>
      </c>
      <c r="BK37" s="292" t="s">
        <v>2</v>
      </c>
      <c r="BL37" s="175" t="s">
        <v>931</v>
      </c>
      <c r="BM37" s="176"/>
      <c r="BN37" s="180"/>
      <c r="BO37" s="180"/>
      <c r="BP37" s="180"/>
      <c r="BQ37" s="228">
        <f>BS37-90</f>
        <v>46062</v>
      </c>
      <c r="BR37" s="228">
        <f t="shared" ref="BR37" si="29">IF(DAY(BQ37)&lt;=15,DATE(YEAR(BQ37),MONTH(BQ37),1),EOMONTH(BQ37,0))</f>
        <v>46054</v>
      </c>
      <c r="BS37" s="228">
        <f t="shared" si="22"/>
        <v>46152</v>
      </c>
      <c r="BT37" s="228">
        <f t="shared" si="11"/>
        <v>46143</v>
      </c>
      <c r="BU37" s="228">
        <f>BW37-150</f>
        <v>46152</v>
      </c>
      <c r="BV37" s="228">
        <f t="shared" si="12"/>
        <v>46143</v>
      </c>
      <c r="BW37" s="226">
        <f t="shared" si="27"/>
        <v>46302</v>
      </c>
      <c r="BX37" s="226">
        <f t="shared" si="28"/>
        <v>46296</v>
      </c>
    </row>
    <row r="38" spans="1:76" ht="30" customHeight="1">
      <c r="A38" s="323" t="s">
        <v>932</v>
      </c>
      <c r="B38" s="137" t="s">
        <v>608</v>
      </c>
      <c r="C38" s="138" t="s">
        <v>933</v>
      </c>
      <c r="D38" s="139" t="str">
        <f t="shared" ca="1" si="1"/>
        <v>En cours</v>
      </c>
      <c r="E38" s="251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318">
        <f t="shared" si="24"/>
        <v>45880</v>
      </c>
      <c r="AT38" s="155"/>
      <c r="AU38" s="155"/>
      <c r="AV38" s="155"/>
      <c r="AW38" s="155"/>
      <c r="AX38" s="155"/>
      <c r="AY38" s="155"/>
      <c r="AZ38" s="155"/>
      <c r="BA38" s="155"/>
      <c r="BB38" s="221" t="s">
        <v>932</v>
      </c>
      <c r="BC38" s="227" t="s">
        <v>932</v>
      </c>
      <c r="BD38" s="187" t="s">
        <v>849</v>
      </c>
      <c r="BE38" s="217" t="s">
        <v>849</v>
      </c>
      <c r="BF38" s="187" t="s">
        <v>60</v>
      </c>
      <c r="BG38" s="222">
        <v>44420</v>
      </c>
      <c r="BH38" s="222">
        <v>45880</v>
      </c>
      <c r="BI38" s="219">
        <f t="shared" si="25"/>
        <v>44409</v>
      </c>
      <c r="BJ38" s="219">
        <f t="shared" si="26"/>
        <v>45870</v>
      </c>
      <c r="BK38" s="175" t="s">
        <v>2</v>
      </c>
      <c r="BL38" s="344" t="s">
        <v>934</v>
      </c>
      <c r="BM38" s="176"/>
      <c r="BN38" s="180" t="s">
        <v>13</v>
      </c>
      <c r="BO38" s="180"/>
      <c r="BP38" s="180"/>
      <c r="BQ38" s="286"/>
      <c r="BR38" s="287">
        <f t="shared" si="10"/>
        <v>1</v>
      </c>
      <c r="BS38" s="287"/>
      <c r="BT38" s="287">
        <f t="shared" si="11"/>
        <v>1</v>
      </c>
      <c r="BU38" s="287">
        <f>BW38-240</f>
        <v>44180</v>
      </c>
      <c r="BV38" s="287">
        <f t="shared" si="12"/>
        <v>44166</v>
      </c>
      <c r="BW38" s="287">
        <f t="shared" si="27"/>
        <v>44420</v>
      </c>
      <c r="BX38" s="287">
        <f t="shared" si="28"/>
        <v>44409</v>
      </c>
    </row>
    <row r="39" spans="1:76" ht="30" customHeight="1">
      <c r="A39" s="323" t="s">
        <v>75</v>
      </c>
      <c r="B39" s="137" t="s">
        <v>608</v>
      </c>
      <c r="C39" s="138" t="s">
        <v>933</v>
      </c>
      <c r="D39" s="139" t="str">
        <f t="shared" ca="1" si="1"/>
        <v>À venir</v>
      </c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318">
        <f t="shared" si="24"/>
        <v>47341</v>
      </c>
      <c r="AT39" s="155"/>
      <c r="AU39" s="155"/>
      <c r="AV39" s="155"/>
      <c r="AW39" s="155"/>
      <c r="AX39" s="155"/>
      <c r="AY39" s="155"/>
      <c r="AZ39" s="155"/>
      <c r="BA39" s="155"/>
      <c r="BB39" s="221" t="s">
        <v>932</v>
      </c>
      <c r="BC39" s="227" t="s">
        <v>70</v>
      </c>
      <c r="BD39" s="187" t="s">
        <v>849</v>
      </c>
      <c r="BE39" s="217"/>
      <c r="BF39" s="187" t="s">
        <v>60</v>
      </c>
      <c r="BG39" s="222">
        <v>45881</v>
      </c>
      <c r="BH39" s="222">
        <v>47341</v>
      </c>
      <c r="BI39" s="219">
        <f t="shared" si="25"/>
        <v>45870</v>
      </c>
      <c r="BJ39" s="219">
        <f t="shared" si="26"/>
        <v>47331</v>
      </c>
      <c r="BK39" s="175" t="s">
        <v>2</v>
      </c>
      <c r="BL39" s="344" t="s">
        <v>934</v>
      </c>
      <c r="BM39" s="176"/>
      <c r="BN39" s="180" t="s">
        <v>13</v>
      </c>
      <c r="BO39" s="180"/>
      <c r="BP39" s="180"/>
      <c r="BQ39" s="228">
        <f>BS39-120</f>
        <v>45610</v>
      </c>
      <c r="BR39" s="228">
        <f t="shared" si="10"/>
        <v>45597</v>
      </c>
      <c r="BS39" s="228">
        <v>45730</v>
      </c>
      <c r="BT39" s="228">
        <f t="shared" si="11"/>
        <v>45717</v>
      </c>
      <c r="BU39" s="289">
        <f>BW39-150</f>
        <v>45731</v>
      </c>
      <c r="BV39" s="228">
        <f t="shared" si="12"/>
        <v>45717</v>
      </c>
      <c r="BW39" s="289">
        <f t="shared" si="27"/>
        <v>45881</v>
      </c>
      <c r="BX39" s="228">
        <f t="shared" si="28"/>
        <v>45870</v>
      </c>
    </row>
    <row r="40" spans="1:76" ht="30" customHeight="1" thickBot="1">
      <c r="A40" s="323" t="s">
        <v>935</v>
      </c>
      <c r="B40" s="137" t="s">
        <v>608</v>
      </c>
      <c r="C40" s="138" t="s">
        <v>936</v>
      </c>
      <c r="D40" s="139" t="str">
        <f t="shared" ca="1" si="1"/>
        <v>En cours</v>
      </c>
      <c r="E40" s="251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318">
        <f t="shared" si="24"/>
        <v>46480</v>
      </c>
      <c r="AT40" s="155"/>
      <c r="AU40" s="155"/>
      <c r="AV40" s="155"/>
      <c r="AW40" s="155"/>
      <c r="AX40" s="155"/>
      <c r="AY40" s="155"/>
      <c r="AZ40" s="155"/>
      <c r="BA40" s="155"/>
      <c r="BB40" s="221" t="s">
        <v>935</v>
      </c>
      <c r="BC40" s="227" t="s">
        <v>935</v>
      </c>
      <c r="BD40" s="187" t="s">
        <v>849</v>
      </c>
      <c r="BE40" s="217" t="s">
        <v>849</v>
      </c>
      <c r="BF40" s="187" t="s">
        <v>195</v>
      </c>
      <c r="BG40" s="222">
        <v>45020</v>
      </c>
      <c r="BH40" s="222">
        <v>46480</v>
      </c>
      <c r="BI40" s="219">
        <f t="shared" si="25"/>
        <v>45017</v>
      </c>
      <c r="BJ40" s="219">
        <f t="shared" si="26"/>
        <v>46478</v>
      </c>
      <c r="BK40" s="175" t="s">
        <v>2</v>
      </c>
      <c r="BL40" s="346" t="s">
        <v>937</v>
      </c>
      <c r="BM40" s="176"/>
      <c r="BN40" s="180" t="s">
        <v>13</v>
      </c>
      <c r="BO40" s="180"/>
      <c r="BP40" s="180"/>
      <c r="BQ40" s="283">
        <f>BS40-60</f>
        <v>44750</v>
      </c>
      <c r="BR40" s="284">
        <f t="shared" si="10"/>
        <v>44743</v>
      </c>
      <c r="BS40" s="284">
        <f>BU40</f>
        <v>44810</v>
      </c>
      <c r="BT40" s="284">
        <f t="shared" si="11"/>
        <v>44805</v>
      </c>
      <c r="BU40" s="284">
        <f>BW40-210</f>
        <v>44810</v>
      </c>
      <c r="BV40" s="284">
        <f t="shared" si="12"/>
        <v>44805</v>
      </c>
      <c r="BW40" s="284">
        <f t="shared" si="27"/>
        <v>45020</v>
      </c>
      <c r="BX40" s="284">
        <f t="shared" si="28"/>
        <v>45017</v>
      </c>
    </row>
    <row r="41" spans="1:76" ht="30" customHeight="1">
      <c r="A41" s="323" t="s">
        <v>938</v>
      </c>
      <c r="B41" s="137" t="s">
        <v>608</v>
      </c>
      <c r="C41" s="138" t="s">
        <v>939</v>
      </c>
      <c r="D41" s="139" t="str">
        <f t="shared" ca="1" si="1"/>
        <v>En cours</v>
      </c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318">
        <f t="shared" si="24"/>
        <v>46469</v>
      </c>
      <c r="AT41" s="155"/>
      <c r="AU41" s="155"/>
      <c r="AV41" s="155"/>
      <c r="AW41" s="155"/>
      <c r="AX41" s="155"/>
      <c r="AY41" s="155"/>
      <c r="AZ41" s="155"/>
      <c r="BA41" s="155"/>
      <c r="BB41" s="221" t="s">
        <v>938</v>
      </c>
      <c r="BC41" s="227" t="s">
        <v>938</v>
      </c>
      <c r="BD41" s="187" t="s">
        <v>849</v>
      </c>
      <c r="BE41" s="217" t="s">
        <v>688</v>
      </c>
      <c r="BF41" s="217" t="s">
        <v>195</v>
      </c>
      <c r="BG41" s="222">
        <v>45009</v>
      </c>
      <c r="BH41" s="222">
        <v>46469</v>
      </c>
      <c r="BI41" s="219">
        <f t="shared" si="25"/>
        <v>45016</v>
      </c>
      <c r="BJ41" s="219">
        <f t="shared" si="26"/>
        <v>46477</v>
      </c>
      <c r="BK41" s="175" t="s">
        <v>2</v>
      </c>
      <c r="BL41" s="180" t="s">
        <v>940</v>
      </c>
      <c r="BM41" s="176" t="s">
        <v>12</v>
      </c>
      <c r="BN41" s="180" t="s">
        <v>13</v>
      </c>
      <c r="BO41" s="180"/>
      <c r="BP41" s="180"/>
      <c r="BQ41" s="228">
        <f>BS41-90</f>
        <v>44769</v>
      </c>
      <c r="BR41" s="228">
        <f t="shared" si="10"/>
        <v>44773</v>
      </c>
      <c r="BS41" s="228">
        <f>BU41</f>
        <v>44859</v>
      </c>
      <c r="BT41" s="228">
        <f t="shared" si="11"/>
        <v>44865</v>
      </c>
      <c r="BU41" s="228">
        <f>BW41-150</f>
        <v>44859</v>
      </c>
      <c r="BV41" s="228">
        <f t="shared" si="12"/>
        <v>44865</v>
      </c>
      <c r="BW41" s="228">
        <f t="shared" si="27"/>
        <v>45009</v>
      </c>
      <c r="BX41" s="228">
        <f t="shared" si="28"/>
        <v>45016</v>
      </c>
    </row>
    <row r="42" spans="1:76" ht="30" customHeight="1">
      <c r="A42" s="323" t="s">
        <v>941</v>
      </c>
      <c r="B42" s="137" t="s">
        <v>608</v>
      </c>
      <c r="C42" s="138" t="s">
        <v>942</v>
      </c>
      <c r="D42" s="139" t="str">
        <f t="shared" ca="1" si="1"/>
        <v>En cours</v>
      </c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318">
        <f t="shared" si="24"/>
        <v>46669</v>
      </c>
      <c r="AT42" s="155"/>
      <c r="AU42" s="155"/>
      <c r="AV42" s="155"/>
      <c r="AW42" s="155"/>
      <c r="AX42" s="155"/>
      <c r="AY42" s="155"/>
      <c r="AZ42" s="155"/>
      <c r="BA42" s="155"/>
      <c r="BB42" s="221" t="s">
        <v>941</v>
      </c>
      <c r="BC42" s="227" t="s">
        <v>941</v>
      </c>
      <c r="BD42" s="187" t="s">
        <v>849</v>
      </c>
      <c r="BE42" s="217" t="s">
        <v>849</v>
      </c>
      <c r="BF42" s="187" t="s">
        <v>60</v>
      </c>
      <c r="BG42" s="222">
        <v>45209</v>
      </c>
      <c r="BH42" s="222">
        <v>46669</v>
      </c>
      <c r="BI42" s="219">
        <f t="shared" si="25"/>
        <v>45200</v>
      </c>
      <c r="BJ42" s="219">
        <f t="shared" si="26"/>
        <v>46661</v>
      </c>
      <c r="BK42" s="175" t="s">
        <v>2</v>
      </c>
      <c r="BL42" s="348" t="s">
        <v>942</v>
      </c>
      <c r="BM42" s="176"/>
      <c r="BN42" s="180" t="s">
        <v>15</v>
      </c>
      <c r="BO42" s="180"/>
      <c r="BP42" s="180" t="s">
        <v>11</v>
      </c>
      <c r="BQ42" s="281"/>
      <c r="BR42" s="281">
        <f t="shared" si="10"/>
        <v>1</v>
      </c>
      <c r="BS42" s="281"/>
      <c r="BT42" s="281">
        <f t="shared" si="11"/>
        <v>1</v>
      </c>
      <c r="BU42" s="281">
        <f>BW42-240</f>
        <v>44969</v>
      </c>
      <c r="BV42" s="281">
        <f t="shared" si="12"/>
        <v>44958</v>
      </c>
      <c r="BW42" s="281">
        <f t="shared" si="27"/>
        <v>45209</v>
      </c>
      <c r="BX42" s="281">
        <f t="shared" si="28"/>
        <v>45200</v>
      </c>
    </row>
    <row r="43" spans="1:76" ht="30" customHeight="1">
      <c r="A43" s="323" t="s">
        <v>943</v>
      </c>
      <c r="B43" s="137" t="s">
        <v>608</v>
      </c>
      <c r="C43" s="138" t="s">
        <v>944</v>
      </c>
      <c r="D43" s="139" t="str">
        <f t="shared" ca="1" si="1"/>
        <v>En cours</v>
      </c>
      <c r="E43" s="251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318">
        <f t="shared" si="24"/>
        <v>46650</v>
      </c>
      <c r="AT43" s="155"/>
      <c r="AU43" s="155"/>
      <c r="AV43" s="155"/>
      <c r="AW43" s="155"/>
      <c r="AX43" s="155"/>
      <c r="AY43" s="155"/>
      <c r="AZ43" s="155"/>
      <c r="BA43" s="155"/>
      <c r="BB43" s="221" t="s">
        <v>943</v>
      </c>
      <c r="BC43" s="227" t="s">
        <v>943</v>
      </c>
      <c r="BD43" s="187" t="s">
        <v>849</v>
      </c>
      <c r="BE43" s="217" t="s">
        <v>849</v>
      </c>
      <c r="BF43" s="187" t="s">
        <v>60</v>
      </c>
      <c r="BG43" s="222">
        <v>45190</v>
      </c>
      <c r="BH43" s="222">
        <v>46650</v>
      </c>
      <c r="BI43" s="219">
        <f t="shared" si="25"/>
        <v>45199</v>
      </c>
      <c r="BJ43" s="219">
        <f t="shared" si="26"/>
        <v>46660</v>
      </c>
      <c r="BK43" s="175" t="s">
        <v>4</v>
      </c>
      <c r="BL43" s="341" t="s">
        <v>945</v>
      </c>
      <c r="BM43" s="176"/>
      <c r="BN43" s="180" t="s">
        <v>15</v>
      </c>
      <c r="BO43" s="180" t="s">
        <v>11</v>
      </c>
      <c r="BP43" s="180"/>
      <c r="BQ43" s="228"/>
      <c r="BR43" s="228">
        <f t="shared" si="10"/>
        <v>1</v>
      </c>
      <c r="BS43" s="228"/>
      <c r="BT43" s="228">
        <f t="shared" si="11"/>
        <v>1</v>
      </c>
      <c r="BU43" s="228">
        <f>BW43-240</f>
        <v>44950</v>
      </c>
      <c r="BV43" s="228">
        <f t="shared" si="12"/>
        <v>44957</v>
      </c>
      <c r="BW43" s="228">
        <f t="shared" si="27"/>
        <v>45190</v>
      </c>
      <c r="BX43" s="228">
        <f t="shared" si="28"/>
        <v>45199</v>
      </c>
    </row>
    <row r="44" spans="1:76" ht="30" customHeight="1">
      <c r="A44" s="323" t="s">
        <v>946</v>
      </c>
      <c r="B44" s="137" t="s">
        <v>922</v>
      </c>
      <c r="C44" s="138" t="s">
        <v>947</v>
      </c>
      <c r="D44" s="139" t="str">
        <f t="shared" ca="1" si="1"/>
        <v>En cours</v>
      </c>
      <c r="E44" s="251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318">
        <f t="shared" si="24"/>
        <v>46453</v>
      </c>
      <c r="AT44" s="155"/>
      <c r="AU44" s="155"/>
      <c r="AV44" s="155"/>
      <c r="AW44" s="155"/>
      <c r="AX44" s="155"/>
      <c r="AY44" s="155"/>
      <c r="AZ44" s="155"/>
      <c r="BA44" s="155"/>
      <c r="BB44" s="221" t="s">
        <v>930</v>
      </c>
      <c r="BC44" s="227" t="s">
        <v>946</v>
      </c>
      <c r="BD44" s="187" t="s">
        <v>849</v>
      </c>
      <c r="BE44" s="217" t="s">
        <v>688</v>
      </c>
      <c r="BF44" s="217" t="s">
        <v>195</v>
      </c>
      <c r="BG44" s="179">
        <v>44993</v>
      </c>
      <c r="BH44" s="179">
        <v>46453</v>
      </c>
      <c r="BI44" s="219">
        <f t="shared" si="25"/>
        <v>44986</v>
      </c>
      <c r="BJ44" s="219">
        <f t="shared" si="26"/>
        <v>46447</v>
      </c>
      <c r="BK44" s="175" t="s">
        <v>2</v>
      </c>
      <c r="BL44" s="341" t="s">
        <v>948</v>
      </c>
      <c r="BM44" s="176"/>
      <c r="BN44" s="180" t="s">
        <v>13</v>
      </c>
      <c r="BO44" s="180"/>
      <c r="BP44" s="180"/>
      <c r="BQ44" s="228">
        <f>BS44-90</f>
        <v>44753</v>
      </c>
      <c r="BR44" s="228">
        <f t="shared" si="10"/>
        <v>44743</v>
      </c>
      <c r="BS44" s="228">
        <f t="shared" ref="BS44:BS45" si="30">BU44</f>
        <v>44843</v>
      </c>
      <c r="BT44" s="228">
        <f t="shared" si="11"/>
        <v>44835</v>
      </c>
      <c r="BU44" s="228">
        <f>BW44-150</f>
        <v>44843</v>
      </c>
      <c r="BV44" s="228">
        <f t="shared" si="12"/>
        <v>44835</v>
      </c>
      <c r="BW44" s="228">
        <f t="shared" si="27"/>
        <v>44993</v>
      </c>
      <c r="BX44" s="228">
        <f t="shared" si="28"/>
        <v>44986</v>
      </c>
    </row>
    <row r="45" spans="1:76" ht="31" customHeight="1">
      <c r="A45" s="323" t="s">
        <v>949</v>
      </c>
      <c r="B45" s="137" t="s">
        <v>922</v>
      </c>
      <c r="C45" s="138" t="s">
        <v>950</v>
      </c>
      <c r="D45" s="139" t="str">
        <f t="shared" ca="1" si="1"/>
        <v>En cours</v>
      </c>
      <c r="E45" s="251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318">
        <f t="shared" si="24"/>
        <v>46858</v>
      </c>
      <c r="AT45" s="155"/>
      <c r="AU45" s="155"/>
      <c r="AV45" s="155"/>
      <c r="AW45" s="155"/>
      <c r="AX45" s="155"/>
      <c r="AY45" s="155"/>
      <c r="AZ45" s="155"/>
      <c r="BA45" s="155"/>
      <c r="BB45" s="221" t="s">
        <v>951</v>
      </c>
      <c r="BC45" s="227" t="s">
        <v>949</v>
      </c>
      <c r="BD45" s="187" t="s">
        <v>849</v>
      </c>
      <c r="BE45" s="217" t="s">
        <v>688</v>
      </c>
      <c r="BF45" s="293" t="s">
        <v>195</v>
      </c>
      <c r="BG45" s="222">
        <v>45398</v>
      </c>
      <c r="BH45" s="222">
        <v>46858</v>
      </c>
      <c r="BI45" s="219">
        <f t="shared" si="25"/>
        <v>45412</v>
      </c>
      <c r="BJ45" s="219">
        <f t="shared" si="26"/>
        <v>46844</v>
      </c>
      <c r="BK45" s="175" t="s">
        <v>2</v>
      </c>
      <c r="BL45" s="175" t="s">
        <v>952</v>
      </c>
      <c r="BM45" s="176"/>
      <c r="BN45" s="180" t="s">
        <v>13</v>
      </c>
      <c r="BO45" s="180"/>
      <c r="BP45" s="180" t="s">
        <v>10</v>
      </c>
      <c r="BQ45" s="228">
        <f>BS45-90</f>
        <v>45218</v>
      </c>
      <c r="BR45" s="228">
        <f t="shared" si="10"/>
        <v>45230</v>
      </c>
      <c r="BS45" s="228">
        <f t="shared" si="30"/>
        <v>45308</v>
      </c>
      <c r="BT45" s="228">
        <f t="shared" si="11"/>
        <v>45322</v>
      </c>
      <c r="BU45" s="228">
        <f>BW45-90</f>
        <v>45308</v>
      </c>
      <c r="BV45" s="228">
        <f t="shared" si="12"/>
        <v>45322</v>
      </c>
      <c r="BW45" s="228">
        <f t="shared" si="27"/>
        <v>45398</v>
      </c>
      <c r="BX45" s="228">
        <f t="shared" si="28"/>
        <v>45412</v>
      </c>
    </row>
    <row r="46" spans="1:76" ht="30" hidden="1" customHeight="1">
      <c r="A46" s="323" t="s">
        <v>953</v>
      </c>
      <c r="B46" s="137" t="s">
        <v>922</v>
      </c>
      <c r="C46" s="138" t="s">
        <v>954</v>
      </c>
      <c r="D46" s="139" t="str">
        <f ca="1">IF(BH46&lt;TODAY(),"Terminé",(IF(BG46&gt;=TODAY(),"À venir","En cours")))</f>
        <v>En cours</v>
      </c>
      <c r="E46" s="251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144">
        <f t="shared" si="24"/>
        <v>46965</v>
      </c>
      <c r="AT46" s="155"/>
      <c r="AU46" s="155"/>
      <c r="AV46" s="155"/>
      <c r="AW46" s="155"/>
      <c r="AX46" s="155"/>
      <c r="AY46" s="155"/>
      <c r="AZ46" s="155"/>
      <c r="BA46" s="155"/>
      <c r="BB46" s="221" t="s">
        <v>955</v>
      </c>
      <c r="BC46" s="352" t="s">
        <v>953</v>
      </c>
      <c r="BD46" s="187" t="s">
        <v>849</v>
      </c>
      <c r="BE46" s="217"/>
      <c r="BF46" s="217"/>
      <c r="BG46" s="222">
        <v>45505</v>
      </c>
      <c r="BH46" s="222">
        <v>46965</v>
      </c>
      <c r="BI46" s="219">
        <f t="shared" si="25"/>
        <v>45505</v>
      </c>
      <c r="BJ46" s="219">
        <f t="shared" si="26"/>
        <v>46965</v>
      </c>
      <c r="BK46" s="175"/>
      <c r="BL46" s="175" t="s">
        <v>956</v>
      </c>
      <c r="BM46" s="176" t="s">
        <v>12</v>
      </c>
      <c r="BN46" s="180"/>
      <c r="BO46" s="180"/>
      <c r="BP46" s="180"/>
      <c r="BQ46" s="228">
        <f t="shared" ref="BQ46:BQ49" si="31">BS46-90</f>
        <v>45325</v>
      </c>
      <c r="BR46" s="228">
        <f t="shared" ref="BR46:BR49" si="32">IF(DAY(BQ46)&lt;=15,DATE(YEAR(BQ46),MONTH(BQ46),1),EOMONTH(BQ46,0))</f>
        <v>45323</v>
      </c>
      <c r="BS46" s="228">
        <f t="shared" ref="BS46:BS49" si="33">BU46</f>
        <v>45415</v>
      </c>
      <c r="BT46" s="228">
        <f t="shared" ref="BT46:BT49" si="34">IF(DAY(BS46)&lt;=15,DATE(YEAR(BS46),MONTH(BS46),1),EOMONTH(BS46,0))</f>
        <v>45413</v>
      </c>
      <c r="BU46" s="228">
        <f t="shared" ref="BU46:BU49" si="35">BW46-90</f>
        <v>45415</v>
      </c>
      <c r="BV46" s="228">
        <f t="shared" ref="BV46:BV49" si="36">IF(DAY(BU46)&lt;=15,DATE(YEAR(BU46),MONTH(BU46),1),EOMONTH(BU46,0))</f>
        <v>45413</v>
      </c>
      <c r="BW46" s="228">
        <f t="shared" ref="BW46:BW49" si="37">BG46</f>
        <v>45505</v>
      </c>
      <c r="BX46" s="228">
        <f t="shared" ref="BX46:BX49" si="38">IF(DAY(BW46)&lt;=15,DATE(YEAR(BW46),MONTH(BW46),1),EOMONTH(BW46,0))</f>
        <v>45505</v>
      </c>
    </row>
    <row r="47" spans="1:76" ht="30" hidden="1" customHeight="1">
      <c r="A47" s="323" t="s">
        <v>957</v>
      </c>
      <c r="B47" s="137" t="s">
        <v>922</v>
      </c>
      <c r="C47" s="138" t="s">
        <v>958</v>
      </c>
      <c r="D47" s="139" t="str">
        <f ca="1">IF(BH47&lt;TODAY(),"Terminé",(IF(BG47&gt;=TODAY(),"À venir","En cours")))</f>
        <v>En cours</v>
      </c>
      <c r="E47" s="251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144">
        <f t="shared" si="24"/>
        <v>46133</v>
      </c>
      <c r="AT47" s="155"/>
      <c r="AU47" s="155"/>
      <c r="AV47" s="155"/>
      <c r="AW47" s="155"/>
      <c r="AX47" s="155"/>
      <c r="AY47" s="155"/>
      <c r="AZ47" s="155"/>
      <c r="BA47" s="155"/>
      <c r="BB47" s="221" t="s">
        <v>957</v>
      </c>
      <c r="BC47" s="352" t="s">
        <v>957</v>
      </c>
      <c r="BD47" s="187" t="s">
        <v>849</v>
      </c>
      <c r="BE47" s="217"/>
      <c r="BF47" s="217"/>
      <c r="BG47" s="222">
        <v>44673</v>
      </c>
      <c r="BH47" s="222">
        <v>46133</v>
      </c>
      <c r="BI47" s="219">
        <f t="shared" si="25"/>
        <v>44681</v>
      </c>
      <c r="BJ47" s="219">
        <f t="shared" si="26"/>
        <v>46142</v>
      </c>
      <c r="BK47" s="175"/>
      <c r="BL47" s="175"/>
      <c r="BM47" s="176" t="s">
        <v>12</v>
      </c>
      <c r="BN47" s="180"/>
      <c r="BO47" s="180"/>
      <c r="BP47" s="180"/>
      <c r="BQ47" s="228">
        <f t="shared" si="31"/>
        <v>44493</v>
      </c>
      <c r="BR47" s="228">
        <f t="shared" si="32"/>
        <v>44500</v>
      </c>
      <c r="BS47" s="228">
        <f t="shared" si="33"/>
        <v>44583</v>
      </c>
      <c r="BT47" s="228">
        <f t="shared" si="34"/>
        <v>44592</v>
      </c>
      <c r="BU47" s="228">
        <f t="shared" si="35"/>
        <v>44583</v>
      </c>
      <c r="BV47" s="228">
        <f t="shared" si="36"/>
        <v>44592</v>
      </c>
      <c r="BW47" s="228">
        <f t="shared" si="37"/>
        <v>44673</v>
      </c>
      <c r="BX47" s="228">
        <f t="shared" si="38"/>
        <v>44681</v>
      </c>
    </row>
    <row r="48" spans="1:76" ht="30" hidden="1" customHeight="1">
      <c r="A48" s="323" t="s">
        <v>959</v>
      </c>
      <c r="B48" s="137" t="s">
        <v>922</v>
      </c>
      <c r="C48" s="138" t="s">
        <v>958</v>
      </c>
      <c r="D48" s="139" t="str">
        <f ca="1">IF(BH48&lt;TODAY(),"Terminé",(IF(BG48&gt;=TODAY(),"À venir","En cours")))</f>
        <v>En cours</v>
      </c>
      <c r="E48" s="251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144">
        <f>BH48</f>
        <v>46992</v>
      </c>
      <c r="AT48" s="155"/>
      <c r="AU48" s="155"/>
      <c r="AV48" s="155"/>
      <c r="AW48" s="155"/>
      <c r="AX48" s="155"/>
      <c r="AY48" s="155"/>
      <c r="AZ48" s="155"/>
      <c r="BA48" s="155"/>
      <c r="BB48" s="221" t="s">
        <v>957</v>
      </c>
      <c r="BC48" s="352" t="s">
        <v>959</v>
      </c>
      <c r="BD48" s="187" t="s">
        <v>849</v>
      </c>
      <c r="BE48" s="217"/>
      <c r="BF48" s="217"/>
      <c r="BG48" s="222">
        <v>45532</v>
      </c>
      <c r="BH48" s="222">
        <v>46992</v>
      </c>
      <c r="BI48" s="219">
        <f>IF(DAY(BG48)&lt;=15,DATE(YEAR(BG48),MONTH(BG48),1),EOMONTH(BG48,0))</f>
        <v>45535</v>
      </c>
      <c r="BJ48" s="219">
        <f>IF(DAY(BH48)&lt;=15,DATE(YEAR(BH48),MONTH(BH48),1),EOMONTH(BH48,0))</f>
        <v>46996</v>
      </c>
      <c r="BK48" s="175"/>
      <c r="BL48" s="175"/>
      <c r="BM48" s="176" t="s">
        <v>12</v>
      </c>
      <c r="BN48" s="180"/>
      <c r="BO48" s="180"/>
      <c r="BP48" s="180"/>
      <c r="BQ48" s="228">
        <f>BS48-90</f>
        <v>45352</v>
      </c>
      <c r="BR48" s="228">
        <f>IF(DAY(BQ48)&lt;=15,DATE(YEAR(BQ48),MONTH(BQ48),1),EOMONTH(BQ48,0))</f>
        <v>45352</v>
      </c>
      <c r="BS48" s="228">
        <f>BU48</f>
        <v>45442</v>
      </c>
      <c r="BT48" s="228">
        <f>IF(DAY(BS48)&lt;=15,DATE(YEAR(BS48),MONTH(BS48),1),EOMONTH(BS48,0))</f>
        <v>45443</v>
      </c>
      <c r="BU48" s="228">
        <f>BW48-90</f>
        <v>45442</v>
      </c>
      <c r="BV48" s="228">
        <f>IF(DAY(BU48)&lt;=15,DATE(YEAR(BU48),MONTH(BU48),1),EOMONTH(BU48,0))</f>
        <v>45443</v>
      </c>
      <c r="BW48" s="228">
        <f>BG48</f>
        <v>45532</v>
      </c>
      <c r="BX48" s="228">
        <f>IF(DAY(BW48)&lt;=15,DATE(YEAR(BW48),MONTH(BW48),1),EOMONTH(BW48,0))</f>
        <v>45535</v>
      </c>
    </row>
    <row r="49" spans="1:76" ht="30" hidden="1" customHeight="1">
      <c r="A49" s="323" t="s">
        <v>960</v>
      </c>
      <c r="B49" s="137" t="s">
        <v>922</v>
      </c>
      <c r="C49" s="138" t="s">
        <v>961</v>
      </c>
      <c r="D49" s="139" t="str">
        <f ca="1">IF(BH49&lt;TODAY(),"Terminé",(IF(BG49&gt;=TODAY(),"À venir","En cours")))</f>
        <v>En cours</v>
      </c>
      <c r="E49" s="251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144">
        <f t="shared" si="24"/>
        <v>45718</v>
      </c>
      <c r="AT49" s="155"/>
      <c r="AU49" s="155"/>
      <c r="AV49" s="155"/>
      <c r="AW49" s="155"/>
      <c r="AX49" s="155"/>
      <c r="AY49" s="155"/>
      <c r="AZ49" s="155"/>
      <c r="BA49" s="155"/>
      <c r="BB49" s="221"/>
      <c r="BC49" s="352" t="s">
        <v>960</v>
      </c>
      <c r="BD49" s="187" t="s">
        <v>849</v>
      </c>
      <c r="BE49" s="217" t="s">
        <v>849</v>
      </c>
      <c r="BF49" s="217"/>
      <c r="BG49" s="222">
        <v>44440</v>
      </c>
      <c r="BH49" s="222">
        <v>45718</v>
      </c>
      <c r="BI49" s="219">
        <f t="shared" si="25"/>
        <v>44440</v>
      </c>
      <c r="BJ49" s="219">
        <f t="shared" si="26"/>
        <v>45717</v>
      </c>
      <c r="BK49" s="175" t="s">
        <v>4</v>
      </c>
      <c r="BL49" s="180"/>
      <c r="BM49" s="176" t="s">
        <v>14</v>
      </c>
      <c r="BN49" s="180"/>
      <c r="BO49" s="180" t="s">
        <v>11</v>
      </c>
      <c r="BP49" s="180"/>
      <c r="BQ49" s="228">
        <f t="shared" si="31"/>
        <v>44260</v>
      </c>
      <c r="BR49" s="228">
        <f t="shared" si="32"/>
        <v>44256</v>
      </c>
      <c r="BS49" s="228">
        <f t="shared" si="33"/>
        <v>44350</v>
      </c>
      <c r="BT49" s="228">
        <f t="shared" si="34"/>
        <v>44348</v>
      </c>
      <c r="BU49" s="228">
        <f t="shared" si="35"/>
        <v>44350</v>
      </c>
      <c r="BV49" s="228">
        <f t="shared" si="36"/>
        <v>44348</v>
      </c>
      <c r="BW49" s="228">
        <f t="shared" si="37"/>
        <v>44440</v>
      </c>
      <c r="BX49" s="228">
        <f t="shared" si="38"/>
        <v>44440</v>
      </c>
    </row>
    <row r="50" spans="1:76" ht="31" customHeight="1">
      <c r="A50" s="323" t="s">
        <v>962</v>
      </c>
      <c r="B50" s="137" t="s">
        <v>922</v>
      </c>
      <c r="C50" s="138" t="s">
        <v>963</v>
      </c>
      <c r="D50" s="139" t="str">
        <f t="shared" ref="D50:D52" ca="1" si="39">IF(BH50&lt;TODAY(),"Terminé",(IF(BG50&gt;=TODAY(),"À venir","En cours")))</f>
        <v>En cours</v>
      </c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318">
        <f t="shared" si="24"/>
        <v>46965</v>
      </c>
      <c r="AT50" s="155"/>
      <c r="AU50" s="155"/>
      <c r="AV50" s="155"/>
      <c r="AW50" s="155"/>
      <c r="AX50" s="155"/>
      <c r="AY50" s="155"/>
      <c r="AZ50" s="155"/>
      <c r="BA50" s="155"/>
      <c r="BB50" s="221" t="s">
        <v>964</v>
      </c>
      <c r="BC50" s="227" t="s">
        <v>962</v>
      </c>
      <c r="BD50" s="187" t="s">
        <v>849</v>
      </c>
      <c r="BE50" s="217" t="s">
        <v>849</v>
      </c>
      <c r="BF50" s="293" t="s">
        <v>60</v>
      </c>
      <c r="BG50" s="222">
        <v>45505</v>
      </c>
      <c r="BH50" s="222">
        <v>46965</v>
      </c>
      <c r="BI50" s="219">
        <f t="shared" si="25"/>
        <v>45505</v>
      </c>
      <c r="BJ50" s="219">
        <f t="shared" si="26"/>
        <v>46965</v>
      </c>
      <c r="BK50" s="175" t="s">
        <v>2</v>
      </c>
      <c r="BL50" s="175" t="s">
        <v>965</v>
      </c>
      <c r="BM50" s="176" t="s">
        <v>17</v>
      </c>
      <c r="BN50" s="180"/>
      <c r="BO50" s="180"/>
      <c r="BP50" s="180"/>
      <c r="BQ50" s="228">
        <f t="shared" ref="BQ50" si="40">BS50-90</f>
        <v>45148</v>
      </c>
      <c r="BR50" s="228">
        <f t="shared" ref="BR50" si="41">IF(DAY(BQ50)&lt;=15,DATE(YEAR(BQ50),MONTH(BQ50),1),EOMONTH(BQ50,0))</f>
        <v>45139</v>
      </c>
      <c r="BS50" s="228">
        <f t="shared" ref="BS50" si="42">BU50</f>
        <v>45238</v>
      </c>
      <c r="BT50" s="228">
        <f t="shared" ref="BT50" si="43">IF(DAY(BS50)&lt;=15,DATE(YEAR(BS50),MONTH(BS50),1),EOMONTH(BS50,0))</f>
        <v>45231</v>
      </c>
      <c r="BU50" s="228">
        <v>45238</v>
      </c>
      <c r="BV50" s="228">
        <f t="shared" ref="BV50" si="44">IF(DAY(BU50)&lt;=15,DATE(YEAR(BU50),MONTH(BU50),1),EOMONTH(BU50,0))</f>
        <v>45231</v>
      </c>
      <c r="BW50" s="228">
        <f t="shared" ref="BW50:BW52" si="45">BG50</f>
        <v>45505</v>
      </c>
      <c r="BX50" s="228">
        <f t="shared" ref="BX50:BX52" si="46">IF(DAY(BW50)&lt;=15,DATE(YEAR(BW50),MONTH(BW50),1),EOMONTH(BW50,0))</f>
        <v>45505</v>
      </c>
    </row>
    <row r="51" spans="1:76" ht="31" hidden="1" customHeight="1">
      <c r="A51" s="323" t="s">
        <v>955</v>
      </c>
      <c r="B51" s="137"/>
      <c r="C51" s="138" t="s">
        <v>966</v>
      </c>
      <c r="D51" s="139" t="str">
        <f t="shared" ca="1" si="39"/>
        <v>En cours</v>
      </c>
      <c r="E51" s="251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318">
        <f t="shared" si="24"/>
        <v>46136</v>
      </c>
      <c r="AT51" s="155"/>
      <c r="AU51" s="155"/>
      <c r="AV51" s="155"/>
      <c r="AW51" s="155"/>
      <c r="AX51" s="155"/>
      <c r="AY51" s="155"/>
      <c r="AZ51" s="155"/>
      <c r="BA51" s="155"/>
      <c r="BB51" s="221" t="s">
        <v>955</v>
      </c>
      <c r="BC51" s="352" t="s">
        <v>955</v>
      </c>
      <c r="BD51" s="187" t="s">
        <v>849</v>
      </c>
      <c r="BE51" s="217" t="s">
        <v>849</v>
      </c>
      <c r="BF51" s="293" t="s">
        <v>60</v>
      </c>
      <c r="BG51" s="222">
        <v>44676</v>
      </c>
      <c r="BH51" s="222">
        <v>46136</v>
      </c>
      <c r="BI51" s="219">
        <f t="shared" si="25"/>
        <v>44681</v>
      </c>
      <c r="BJ51" s="219">
        <f t="shared" si="26"/>
        <v>46142</v>
      </c>
      <c r="BK51" s="175"/>
      <c r="BL51" s="175" t="s">
        <v>966</v>
      </c>
      <c r="BM51" s="176" t="s">
        <v>12</v>
      </c>
      <c r="BN51" s="180"/>
      <c r="BO51" s="180"/>
      <c r="BP51" s="180"/>
      <c r="BQ51" s="228"/>
      <c r="BR51" s="228"/>
      <c r="BS51" s="228"/>
      <c r="BT51" s="228"/>
      <c r="BU51" s="228"/>
      <c r="BV51" s="228"/>
      <c r="BW51" s="228">
        <f t="shared" si="45"/>
        <v>44676</v>
      </c>
      <c r="BX51" s="228">
        <f t="shared" si="46"/>
        <v>44681</v>
      </c>
    </row>
    <row r="52" spans="1:76" ht="51" hidden="1" customHeight="1" thickBot="1">
      <c r="A52" s="323" t="s">
        <v>967</v>
      </c>
      <c r="B52" s="137"/>
      <c r="C52" s="138" t="s">
        <v>968</v>
      </c>
      <c r="D52" s="139" t="str">
        <f t="shared" ca="1" si="39"/>
        <v>En cours</v>
      </c>
      <c r="E52" s="251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318">
        <f t="shared" si="24"/>
        <v>46992</v>
      </c>
      <c r="AT52" s="155"/>
      <c r="AU52" s="155"/>
      <c r="AV52" s="155"/>
      <c r="AW52" s="155"/>
      <c r="AX52" s="155"/>
      <c r="AY52" s="155"/>
      <c r="AZ52" s="155"/>
      <c r="BA52" s="155"/>
      <c r="BB52" s="221" t="s">
        <v>967</v>
      </c>
      <c r="BC52" s="352" t="s">
        <v>967</v>
      </c>
      <c r="BD52" s="187" t="s">
        <v>849</v>
      </c>
      <c r="BE52" s="217" t="s">
        <v>849</v>
      </c>
      <c r="BF52" s="293" t="s">
        <v>60</v>
      </c>
      <c r="BG52" s="222">
        <v>45532</v>
      </c>
      <c r="BH52" s="222">
        <v>46992</v>
      </c>
      <c r="BI52" s="219">
        <f t="shared" si="25"/>
        <v>45535</v>
      </c>
      <c r="BJ52" s="219">
        <f t="shared" si="26"/>
        <v>46996</v>
      </c>
      <c r="BK52" s="175"/>
      <c r="BL52" s="175"/>
      <c r="BM52" s="176" t="s">
        <v>12</v>
      </c>
      <c r="BN52" s="180"/>
      <c r="BO52" s="180"/>
      <c r="BP52" s="180"/>
      <c r="BQ52" s="228"/>
      <c r="BR52" s="228"/>
      <c r="BS52" s="228"/>
      <c r="BT52" s="228"/>
      <c r="BU52" s="228"/>
      <c r="BV52" s="228"/>
      <c r="BW52" s="228">
        <f t="shared" si="45"/>
        <v>45532</v>
      </c>
      <c r="BX52" s="228">
        <f t="shared" si="46"/>
        <v>45535</v>
      </c>
    </row>
    <row r="53" spans="1:76" ht="38.15" customHeight="1">
      <c r="A53" s="323" t="s">
        <v>969</v>
      </c>
      <c r="B53" s="137" t="s">
        <v>922</v>
      </c>
      <c r="C53" s="138" t="s">
        <v>970</v>
      </c>
      <c r="D53" s="139" t="str">
        <f ca="1">IF(BH53&lt;TODAY(),"Terminé",(IF(BG53&gt;=TODAY(),"À venir","En cours")))</f>
        <v>En cours</v>
      </c>
      <c r="E53" s="251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318">
        <f>BH53</f>
        <v>45977</v>
      </c>
      <c r="AT53" s="155"/>
      <c r="AU53" s="155"/>
      <c r="AV53" s="155"/>
      <c r="AW53" s="155"/>
      <c r="AX53" s="155"/>
      <c r="AY53" s="155"/>
      <c r="AZ53" s="155"/>
      <c r="BA53" s="155"/>
      <c r="BB53" s="221" t="s">
        <v>969</v>
      </c>
      <c r="BC53" s="227" t="s">
        <v>969</v>
      </c>
      <c r="BD53" s="187"/>
      <c r="BE53" s="217"/>
      <c r="BF53" s="293"/>
      <c r="BG53" s="222">
        <v>45429</v>
      </c>
      <c r="BH53" s="222">
        <v>45977</v>
      </c>
      <c r="BI53" s="219">
        <f>IF(DAY(BG53)&lt;=15,DATE(YEAR(BG53),MONTH(BG53),1),EOMONTH(BG53,0))</f>
        <v>45443</v>
      </c>
      <c r="BJ53" s="219">
        <f>IF(DAY(BH53)&lt;=15,DATE(YEAR(BH53),MONTH(BH53),1),EOMONTH(BH53,0))</f>
        <v>45991</v>
      </c>
      <c r="BK53" s="175"/>
      <c r="BL53" s="175"/>
      <c r="BM53" s="176"/>
      <c r="BN53" s="180"/>
      <c r="BO53" s="180"/>
      <c r="BP53" s="180"/>
      <c r="BQ53" s="228"/>
      <c r="BR53" s="228"/>
      <c r="BS53" s="228"/>
      <c r="BT53" s="228"/>
      <c r="BU53" s="228"/>
      <c r="BV53" s="228"/>
      <c r="BW53" s="228">
        <f>BG53</f>
        <v>45429</v>
      </c>
      <c r="BX53" s="228">
        <f>IF(DAY(BW53)&lt;=15,DATE(YEAR(BW53),MONTH(BW53),1),EOMONTH(BW53,0))</f>
        <v>45443</v>
      </c>
    </row>
  </sheetData>
  <sheetProtection algorithmName="SHA-512" hashValue="TcJYyEQX4iJGpNVTRlMir+KaiLRMqETB6fdDhJFlvaNhLrCdywNtCfpUp0ymttVZEsIERFjxVlhfZqJVVj/JfQ==" saltValue="Tp08sNHSGTNtfhstUC0CKw==" spinCount="100000" sheet="1" formatCells="0" autoFilter="0"/>
  <autoFilter ref="A6:D6" xr:uid="{3F1477A9-42E3-42CE-9527-93418135888E}"/>
  <mergeCells count="4">
    <mergeCell ref="E5:P5"/>
    <mergeCell ref="AC5:AN5"/>
    <mergeCell ref="Q5:AB5"/>
    <mergeCell ref="A4:B4"/>
  </mergeCells>
  <phoneticPr fontId="12" type="noConversion"/>
  <conditionalFormatting sqref="C2">
    <cfRule type="expression" dxfId="30" priority="694">
      <formula>AND(BT$6&gt;=#REF!,BT$6&lt;=#REF!)</formula>
    </cfRule>
    <cfRule type="expression" dxfId="29" priority="695">
      <formula>AND(BT$6&gt;=#REF!,BT$6&lt;=#REF!)</formula>
    </cfRule>
    <cfRule type="expression" dxfId="28" priority="696">
      <formula>AND(BT$6&gt;=#REF!,BT$6&lt;=#REF!)</formula>
    </cfRule>
    <cfRule type="expression" dxfId="27" priority="697">
      <formula>AND(BT$6&gt;=#REF!,BT$6&lt;=#REF!)</formula>
    </cfRule>
  </conditionalFormatting>
  <conditionalFormatting sqref="D1:D5 D54:D1048576">
    <cfRule type="containsText" dxfId="26" priority="47" operator="containsText" text="A venir">
      <formula>NOT(ISERROR(SEARCH("A venir",D1)))</formula>
    </cfRule>
  </conditionalFormatting>
  <conditionalFormatting sqref="D1:D1048576">
    <cfRule type="containsText" dxfId="25" priority="19" operator="containsText" text="Term">
      <formula>NOT(ISERROR(SEARCH("Term",D1)))</formula>
    </cfRule>
  </conditionalFormatting>
  <conditionalFormatting sqref="D6:D53">
    <cfRule type="containsText" dxfId="24" priority="20" operator="containsText" text="À venir">
      <formula>NOT(ISERROR(SEARCH("À venir",D6)))</formula>
    </cfRule>
  </conditionalFormatting>
  <conditionalFormatting sqref="D7:D53">
    <cfRule type="containsText" dxfId="23" priority="698" operator="containsText" text="En cours">
      <formula>NOT(ISERROR(SEARCH("En cours",D7)))</formula>
    </cfRule>
    <cfRule type="expression" dxfId="22" priority="699">
      <formula>AND(D$6&gt;=#REF!,D$6&lt;=#REF!)</formula>
    </cfRule>
    <cfRule type="expression" dxfId="21" priority="700">
      <formula>AND(D$6&gt;=$BQ7,D$6&lt;=$BR7)</formula>
    </cfRule>
    <cfRule type="expression" dxfId="20" priority="701">
      <formula>AND(D$6&gt;=#REF!,D$6&lt;=#REF!)</formula>
    </cfRule>
  </conditionalFormatting>
  <conditionalFormatting sqref="E7:AN53">
    <cfRule type="expression" dxfId="19" priority="1">
      <formula>AND(E$6&gt;=$BI7,E$6&lt;=$BJ7)</formula>
    </cfRule>
    <cfRule type="expression" dxfId="18" priority="2">
      <formula>AND(E$6&gt;=$BV7,E$6&lt;=$BX7)</formula>
    </cfRule>
    <cfRule type="expression" dxfId="17" priority="3">
      <formula>AND(E$6&gt;=$BR7,E$6&lt;=$BT7)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2A06AE5-17F7-4A29-8CDE-ACF0EA5CA0F9}">
          <x14:formula1>
            <xm:f>Feuil1!$A$1:$A$3</xm:f>
          </x14:formula1>
          <xm:sqref>BK50 BK32 BK7:BK45</xm:sqref>
        </x14:dataValidation>
        <x14:dataValidation type="list" allowBlank="1" showInputMessage="1" showErrorMessage="1" xr:uid="{D85E9834-B2F1-43FF-B915-B34369F5A6D5}">
          <x14:formula1>
            <xm:f>Feuil1!$A$7:$A$13</xm:f>
          </x14:formula1>
          <xm:sqref>BM7:BM49 BM51:BM53</xm:sqref>
        </x14:dataValidation>
        <x14:dataValidation type="list" allowBlank="1" showInputMessage="1" showErrorMessage="1" xr:uid="{EDA394FB-0DE5-4540-AF09-2FD5EF3C754B}">
          <x14:formula1>
            <xm:f>Feuil1!$D$7:$D$8</xm:f>
          </x14:formula1>
          <xm:sqref>BO32:BP32 BO7:BP45</xm:sqref>
        </x14:dataValidation>
        <x14:dataValidation type="list" allowBlank="1" showInputMessage="1" showErrorMessage="1" xr:uid="{1DAFFCF8-4D0E-4247-B943-DE901FD6E389}">
          <x14:formula1>
            <xm:f>Feuil1!$B$7:$B$9</xm:f>
          </x14:formula1>
          <xm:sqref>BN32 BN7:BN45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1631-30CF-4F92-8F58-6EE961E28743}">
  <sheetPr codeName="Feuil11">
    <pageSetUpPr fitToPage="1"/>
  </sheetPr>
  <dimension ref="A1:BX18"/>
  <sheetViews>
    <sheetView showGridLines="0" topLeftCell="A2" zoomScale="70" zoomScaleNormal="70" workbookViewId="0">
      <pane xSplit="4" ySplit="5" topLeftCell="E15" activePane="bottomRight" state="frozen"/>
      <selection pane="topRight"/>
      <selection pane="bottomLeft" activeCell="B2" sqref="B2"/>
      <selection pane="bottomRight" activeCell="C16" sqref="C16"/>
    </sheetView>
  </sheetViews>
  <sheetFormatPr baseColWidth="10" defaultColWidth="15.54296875" defaultRowHeight="14.5"/>
  <cols>
    <col min="1" max="1" width="16.81640625" style="272" customWidth="1"/>
    <col min="2" max="2" width="29.1796875" style="148" customWidth="1"/>
    <col min="3" max="3" width="63.81640625" style="204" customWidth="1"/>
    <col min="4" max="4" width="10.81640625" style="150" customWidth="1"/>
    <col min="5" max="40" width="3.1796875" style="151" customWidth="1"/>
    <col min="41" max="41" width="14.54296875" style="152" customWidth="1"/>
    <col min="42" max="42" width="12.1796875" style="231" customWidth="1"/>
    <col min="43" max="43" width="19.81640625" style="272" customWidth="1"/>
    <col min="44" max="45" width="15.54296875" style="148" customWidth="1"/>
    <col min="46" max="46" width="15.54296875" style="199" customWidth="1"/>
    <col min="47" max="48" width="15.54296875" style="152" customWidth="1"/>
    <col min="49" max="50" width="15.54296875" style="154" customWidth="1"/>
    <col min="51" max="51" width="15.54296875" style="199" customWidth="1"/>
    <col min="52" max="52" width="15.54296875" style="155" customWidth="1"/>
    <col min="53" max="53" width="18" style="155" customWidth="1"/>
    <col min="54" max="54" width="18" style="155" hidden="1" customWidth="1"/>
    <col min="55" max="55" width="22" style="155" hidden="1" customWidth="1"/>
    <col min="56" max="56" width="18" style="155" hidden="1" customWidth="1"/>
    <col min="57" max="57" width="17.7265625" style="150" hidden="1" customWidth="1"/>
    <col min="58" max="63" width="15.54296875" style="150" hidden="1" customWidth="1"/>
    <col min="64" max="64" width="55.26953125" style="148" hidden="1" customWidth="1"/>
    <col min="65" max="65" width="22" style="155" hidden="1" customWidth="1"/>
    <col min="66" max="76" width="15.54296875" style="155" hidden="1" customWidth="1"/>
    <col min="77" max="16384" width="15.54296875" style="155"/>
  </cols>
  <sheetData>
    <row r="1" spans="1:76" s="192" customFormat="1" ht="17.5" hidden="1" customHeight="1">
      <c r="A1" s="267"/>
      <c r="B1" s="190"/>
      <c r="C1" s="204"/>
      <c r="D1" s="150"/>
      <c r="E1" s="191">
        <f t="shared" ref="E1:AN1" si="0">VALUE(YEAR(E6)&amp;TEXT(MONTH(E6),"00"))</f>
        <v>202401</v>
      </c>
      <c r="F1" s="191">
        <f t="shared" si="0"/>
        <v>202402</v>
      </c>
      <c r="G1" s="191">
        <f t="shared" si="0"/>
        <v>202403</v>
      </c>
      <c r="H1" s="191">
        <f t="shared" si="0"/>
        <v>202404</v>
      </c>
      <c r="I1" s="191">
        <f t="shared" si="0"/>
        <v>202405</v>
      </c>
      <c r="J1" s="191">
        <f t="shared" si="0"/>
        <v>202406</v>
      </c>
      <c r="K1" s="191">
        <f t="shared" si="0"/>
        <v>202407</v>
      </c>
      <c r="L1" s="191">
        <f t="shared" si="0"/>
        <v>202408</v>
      </c>
      <c r="M1" s="191">
        <f t="shared" si="0"/>
        <v>202409</v>
      </c>
      <c r="N1" s="191">
        <f t="shared" si="0"/>
        <v>202410</v>
      </c>
      <c r="O1" s="191">
        <f t="shared" si="0"/>
        <v>202411</v>
      </c>
      <c r="P1" s="191">
        <f t="shared" si="0"/>
        <v>202412</v>
      </c>
      <c r="Q1" s="191">
        <f t="shared" si="0"/>
        <v>202501</v>
      </c>
      <c r="R1" s="191">
        <f t="shared" si="0"/>
        <v>202502</v>
      </c>
      <c r="S1" s="191">
        <f t="shared" si="0"/>
        <v>202503</v>
      </c>
      <c r="T1" s="191">
        <f t="shared" si="0"/>
        <v>202504</v>
      </c>
      <c r="U1" s="191">
        <f t="shared" si="0"/>
        <v>202505</v>
      </c>
      <c r="V1" s="191">
        <f t="shared" si="0"/>
        <v>202506</v>
      </c>
      <c r="W1" s="191">
        <f t="shared" si="0"/>
        <v>202507</v>
      </c>
      <c r="X1" s="191">
        <f t="shared" si="0"/>
        <v>202508</v>
      </c>
      <c r="Y1" s="191">
        <f t="shared" si="0"/>
        <v>202509</v>
      </c>
      <c r="Z1" s="191">
        <f t="shared" si="0"/>
        <v>202510</v>
      </c>
      <c r="AA1" s="191">
        <f t="shared" si="0"/>
        <v>202511</v>
      </c>
      <c r="AB1" s="191">
        <f t="shared" si="0"/>
        <v>202512</v>
      </c>
      <c r="AC1" s="191">
        <f t="shared" si="0"/>
        <v>202601</v>
      </c>
      <c r="AD1" s="191">
        <f t="shared" si="0"/>
        <v>202602</v>
      </c>
      <c r="AE1" s="191">
        <f t="shared" si="0"/>
        <v>202603</v>
      </c>
      <c r="AF1" s="191">
        <f t="shared" si="0"/>
        <v>202604</v>
      </c>
      <c r="AG1" s="191">
        <f t="shared" si="0"/>
        <v>202605</v>
      </c>
      <c r="AH1" s="191">
        <f t="shared" si="0"/>
        <v>202606</v>
      </c>
      <c r="AI1" s="191">
        <f t="shared" si="0"/>
        <v>202607</v>
      </c>
      <c r="AJ1" s="191">
        <f t="shared" si="0"/>
        <v>202608</v>
      </c>
      <c r="AK1" s="191">
        <f t="shared" si="0"/>
        <v>202609</v>
      </c>
      <c r="AL1" s="191">
        <f t="shared" si="0"/>
        <v>202610</v>
      </c>
      <c r="AM1" s="191">
        <f t="shared" si="0"/>
        <v>202611</v>
      </c>
      <c r="AN1" s="191">
        <f t="shared" si="0"/>
        <v>202612</v>
      </c>
      <c r="AO1" s="152"/>
      <c r="AP1" s="193"/>
      <c r="AQ1" s="267"/>
      <c r="AU1" s="195"/>
      <c r="AV1" s="195"/>
      <c r="AW1" s="194"/>
      <c r="AX1" s="194"/>
      <c r="AY1" s="199"/>
      <c r="AZ1" s="268"/>
      <c r="BA1" s="268"/>
      <c r="BB1" s="268"/>
      <c r="BC1" s="268"/>
      <c r="BD1" s="268"/>
      <c r="BL1" s="190"/>
    </row>
    <row r="2" spans="1:76" ht="22.5" customHeight="1">
      <c r="A2" s="269"/>
      <c r="B2" s="158"/>
      <c r="C2" s="234" t="s">
        <v>20</v>
      </c>
      <c r="AP2" s="198"/>
      <c r="AQ2" s="269"/>
      <c r="AR2" s="158" t="s">
        <v>21</v>
      </c>
      <c r="BA2" s="270"/>
      <c r="BB2" s="270"/>
      <c r="BC2" s="270"/>
      <c r="BD2" s="270"/>
    </row>
    <row r="3" spans="1:76" ht="22.5" customHeight="1">
      <c r="A3" s="155"/>
      <c r="B3" s="271"/>
      <c r="C3" s="236" t="s">
        <v>22</v>
      </c>
      <c r="AP3" s="198"/>
      <c r="AQ3" s="269"/>
      <c r="AS3" s="271"/>
      <c r="AT3" s="271"/>
      <c r="AU3" s="271"/>
      <c r="BA3" s="270"/>
      <c r="BB3" s="270"/>
      <c r="BC3" s="270"/>
      <c r="BD3" s="270"/>
    </row>
    <row r="4" spans="1:76" ht="36" customHeight="1">
      <c r="A4" s="395" t="s">
        <v>971</v>
      </c>
      <c r="B4" s="395"/>
      <c r="C4" s="237" t="s">
        <v>24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P4" s="198"/>
      <c r="AQ4" s="269"/>
      <c r="AR4" s="158" t="s">
        <v>25</v>
      </c>
      <c r="BA4" s="270"/>
      <c r="BB4" s="270"/>
      <c r="BC4" s="270"/>
      <c r="BD4" s="270"/>
    </row>
    <row r="5" spans="1:76" ht="37.5" customHeight="1">
      <c r="A5" s="269"/>
      <c r="B5" s="158"/>
      <c r="C5" s="158"/>
      <c r="E5" s="386">
        <v>2024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>
        <v>2025</v>
      </c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>
        <v>2026</v>
      </c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P5" s="198"/>
      <c r="AQ5" s="269"/>
      <c r="AR5" s="158"/>
      <c r="BA5" s="270"/>
      <c r="BB5" s="270"/>
      <c r="BC5" s="270"/>
      <c r="BD5" s="270"/>
    </row>
    <row r="6" spans="1:76" s="207" customFormat="1" ht="43.5">
      <c r="A6" s="135" t="s">
        <v>26</v>
      </c>
      <c r="B6" s="135" t="s">
        <v>972</v>
      </c>
      <c r="C6" s="135" t="s">
        <v>179</v>
      </c>
      <c r="D6" s="136" t="s">
        <v>29</v>
      </c>
      <c r="E6" s="140">
        <v>45292</v>
      </c>
      <c r="F6" s="141">
        <v>45323</v>
      </c>
      <c r="G6" s="141">
        <v>45352</v>
      </c>
      <c r="H6" s="141">
        <v>45383</v>
      </c>
      <c r="I6" s="141">
        <v>45413</v>
      </c>
      <c r="J6" s="141">
        <v>45444</v>
      </c>
      <c r="K6" s="141">
        <v>45474</v>
      </c>
      <c r="L6" s="141">
        <v>45505</v>
      </c>
      <c r="M6" s="141">
        <v>45536</v>
      </c>
      <c r="N6" s="141">
        <v>45566</v>
      </c>
      <c r="O6" s="141">
        <v>45597</v>
      </c>
      <c r="P6" s="141">
        <v>45627</v>
      </c>
      <c r="Q6" s="142">
        <v>45658</v>
      </c>
      <c r="R6" s="141">
        <v>45689</v>
      </c>
      <c r="S6" s="141">
        <v>45717</v>
      </c>
      <c r="T6" s="141">
        <v>45748</v>
      </c>
      <c r="U6" s="141">
        <v>45778</v>
      </c>
      <c r="V6" s="141">
        <v>45809</v>
      </c>
      <c r="W6" s="141">
        <v>45839</v>
      </c>
      <c r="X6" s="141">
        <v>45870</v>
      </c>
      <c r="Y6" s="141">
        <v>45901</v>
      </c>
      <c r="Z6" s="141">
        <v>45931</v>
      </c>
      <c r="AA6" s="141">
        <v>45962</v>
      </c>
      <c r="AB6" s="141">
        <v>45992</v>
      </c>
      <c r="AC6" s="142">
        <v>46023</v>
      </c>
      <c r="AD6" s="141">
        <v>46054</v>
      </c>
      <c r="AE6" s="141">
        <v>46082</v>
      </c>
      <c r="AF6" s="141">
        <v>46113</v>
      </c>
      <c r="AG6" s="141">
        <v>46143</v>
      </c>
      <c r="AH6" s="141">
        <v>46174</v>
      </c>
      <c r="AI6" s="141">
        <v>46204</v>
      </c>
      <c r="AJ6" s="141">
        <v>46235</v>
      </c>
      <c r="AK6" s="141">
        <v>46266</v>
      </c>
      <c r="AL6" s="141">
        <v>46296</v>
      </c>
      <c r="AM6" s="141">
        <v>46327</v>
      </c>
      <c r="AN6" s="141">
        <v>46357</v>
      </c>
      <c r="AO6" s="143" t="s">
        <v>30</v>
      </c>
      <c r="BB6" s="208" t="s">
        <v>31</v>
      </c>
      <c r="BC6" s="353" t="s">
        <v>32</v>
      </c>
      <c r="BD6" s="354" t="s">
        <v>271</v>
      </c>
      <c r="BE6" s="355" t="s">
        <v>34</v>
      </c>
      <c r="BF6" s="356" t="s">
        <v>35</v>
      </c>
      <c r="BG6" s="357" t="s">
        <v>36</v>
      </c>
      <c r="BH6" s="357" t="s">
        <v>30</v>
      </c>
      <c r="BI6" s="358" t="s">
        <v>37</v>
      </c>
      <c r="BJ6" s="359" t="s">
        <v>38</v>
      </c>
      <c r="BK6" s="360" t="s">
        <v>39</v>
      </c>
      <c r="BL6" s="354" t="s">
        <v>40</v>
      </c>
      <c r="BM6" s="342" t="s">
        <v>6</v>
      </c>
      <c r="BN6" s="169" t="s">
        <v>7</v>
      </c>
      <c r="BO6" s="169" t="s">
        <v>8</v>
      </c>
      <c r="BP6" s="169" t="s">
        <v>41</v>
      </c>
      <c r="BQ6" s="170" t="s">
        <v>42</v>
      </c>
      <c r="BR6" s="171" t="s">
        <v>43</v>
      </c>
      <c r="BS6" s="172" t="s">
        <v>44</v>
      </c>
      <c r="BT6" s="171" t="s">
        <v>43</v>
      </c>
      <c r="BU6" s="173" t="s">
        <v>45</v>
      </c>
      <c r="BV6" s="171" t="s">
        <v>43</v>
      </c>
      <c r="BW6" s="173" t="s">
        <v>46</v>
      </c>
      <c r="BX6" s="171" t="s">
        <v>43</v>
      </c>
    </row>
    <row r="7" spans="1:76" ht="36.65" customHeight="1">
      <c r="A7" s="137" t="s">
        <v>973</v>
      </c>
      <c r="B7" s="137" t="s">
        <v>974</v>
      </c>
      <c r="C7" s="137" t="s">
        <v>975</v>
      </c>
      <c r="D7" s="139" t="str">
        <f t="shared" ref="D7:D16" ca="1" si="1">IF(BH7&lt;TODAY(),"Terminé",(IF(BG7&gt;=TODAY(),"À venir","En cours")))</f>
        <v>En cours</v>
      </c>
      <c r="E7" s="251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318">
        <f t="shared" ref="AO7:AO18" si="2">BH7</f>
        <v>46850</v>
      </c>
      <c r="BB7" s="374" t="s">
        <v>976</v>
      </c>
      <c r="BC7" s="227" t="s">
        <v>973</v>
      </c>
      <c r="BD7" s="175" t="s">
        <v>688</v>
      </c>
      <c r="BE7" s="180" t="s">
        <v>688</v>
      </c>
      <c r="BF7" s="274" t="s">
        <v>60</v>
      </c>
      <c r="BG7" s="255">
        <v>45390</v>
      </c>
      <c r="BH7" s="255">
        <f>BG7+1460</f>
        <v>46850</v>
      </c>
      <c r="BI7" s="273">
        <f t="shared" ref="BI7:BI18" si="3">IF(DAY(BG7)&lt;=15,DATE(YEAR(BG7),MONTH(BG7),1),EOMONTH(BG7,0))</f>
        <v>45383</v>
      </c>
      <c r="BJ7" s="273">
        <f t="shared" ref="BJ7:BJ18" si="4">IF(DAY(BH7)&lt;=15,DATE(YEAR(BH7),MONTH(BH7),1),EOMONTH(BH7,0))</f>
        <v>46844</v>
      </c>
      <c r="BK7" s="180" t="s">
        <v>2</v>
      </c>
      <c r="BL7" s="176" t="s">
        <v>977</v>
      </c>
      <c r="BM7" s="176" t="s">
        <v>19</v>
      </c>
      <c r="BN7" s="180" t="s">
        <v>13</v>
      </c>
      <c r="BO7" s="180"/>
      <c r="BP7" s="180"/>
      <c r="BQ7" s="228">
        <f>BS7-90</f>
        <v>45180</v>
      </c>
      <c r="BR7" s="228">
        <f>IF(DAY(BQ7)&lt;=15,DATE(YEAR(BQ7),MONTH(BQ7),1),EOMONTH(BQ7,0))</f>
        <v>45170</v>
      </c>
      <c r="BS7" s="228">
        <f>BU7</f>
        <v>45270</v>
      </c>
      <c r="BT7" s="228">
        <f>IF(DAY(BS7)&lt;=15,DATE(YEAR(BS7),MONTH(BS7),1),EOMONTH(BS7,0))</f>
        <v>45261</v>
      </c>
      <c r="BU7" s="228">
        <f>BW7-120</f>
        <v>45270</v>
      </c>
      <c r="BV7" s="228">
        <f>IF(DAY(BU7)&lt;=15,DATE(YEAR(BU7),MONTH(BU7),1),EOMONTH(BU7,0))</f>
        <v>45261</v>
      </c>
      <c r="BW7" s="228">
        <f t="shared" ref="BW7:BW18" si="5">BG7</f>
        <v>45390</v>
      </c>
      <c r="BX7" s="228">
        <f t="shared" ref="BX7:BX18" si="6">IF(DAY(BW7)&lt;=15,DATE(YEAR(BW7),MONTH(BW7),1),EOMONTH(BW7,0))</f>
        <v>45383</v>
      </c>
    </row>
    <row r="8" spans="1:76" ht="35.15" customHeight="1">
      <c r="A8" s="137" t="s">
        <v>978</v>
      </c>
      <c r="B8" s="137" t="s">
        <v>688</v>
      </c>
      <c r="C8" s="137" t="s">
        <v>979</v>
      </c>
      <c r="D8" s="139" t="str">
        <f t="shared" ca="1" si="1"/>
        <v>En cours</v>
      </c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318">
        <f t="shared" si="2"/>
        <v>46270</v>
      </c>
      <c r="BB8" s="374" t="s">
        <v>980</v>
      </c>
      <c r="BC8" s="275" t="s">
        <v>978</v>
      </c>
      <c r="BD8" s="175" t="s">
        <v>688</v>
      </c>
      <c r="BE8" s="180" t="s">
        <v>688</v>
      </c>
      <c r="BF8" s="214" t="s">
        <v>195</v>
      </c>
      <c r="BG8" s="255">
        <v>44810</v>
      </c>
      <c r="BH8" s="255">
        <v>46270</v>
      </c>
      <c r="BI8" s="273">
        <f t="shared" si="3"/>
        <v>44805</v>
      </c>
      <c r="BJ8" s="273">
        <f t="shared" si="4"/>
        <v>46266</v>
      </c>
      <c r="BK8" s="180" t="s">
        <v>2</v>
      </c>
      <c r="BL8" s="176" t="s">
        <v>981</v>
      </c>
      <c r="BM8" s="176" t="s">
        <v>19</v>
      </c>
      <c r="BN8" s="180" t="s">
        <v>13</v>
      </c>
      <c r="BO8" s="180"/>
      <c r="BP8" s="180"/>
      <c r="BQ8" s="228">
        <f>BS8-90</f>
        <v>44570</v>
      </c>
      <c r="BR8" s="228">
        <f>IF(DAY(BQ8)&lt;=15,DATE(YEAR(BQ8),MONTH(BQ8),1),EOMONTH(BQ8,0))</f>
        <v>44562</v>
      </c>
      <c r="BS8" s="228">
        <f>BU8</f>
        <v>44660</v>
      </c>
      <c r="BT8" s="228">
        <f>IF(DAY(BS8)&lt;=15,DATE(YEAR(BS8),MONTH(BS8),1),EOMONTH(BS8,0))</f>
        <v>44652</v>
      </c>
      <c r="BU8" s="228">
        <f>BW8-150</f>
        <v>44660</v>
      </c>
      <c r="BV8" s="228">
        <f>IF(DAY(BU8)&lt;=15,DATE(YEAR(BU8),MONTH(BU8),1),EOMONTH(BU8,0))</f>
        <v>44652</v>
      </c>
      <c r="BW8" s="228">
        <f t="shared" si="5"/>
        <v>44810</v>
      </c>
      <c r="BX8" s="228">
        <f t="shared" si="6"/>
        <v>44805</v>
      </c>
    </row>
    <row r="9" spans="1:76" ht="32.15" customHeight="1">
      <c r="A9" s="137" t="s">
        <v>75</v>
      </c>
      <c r="B9" s="137" t="s">
        <v>688</v>
      </c>
      <c r="C9" s="137" t="s">
        <v>979</v>
      </c>
      <c r="D9" s="139" t="str">
        <f t="shared" ca="1" si="1"/>
        <v>À venir</v>
      </c>
      <c r="E9" s="251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318">
        <f t="shared" si="2"/>
        <v>47731</v>
      </c>
      <c r="BB9" s="374" t="s">
        <v>980</v>
      </c>
      <c r="BC9" s="227" t="s">
        <v>70</v>
      </c>
      <c r="BD9" s="175" t="s">
        <v>688</v>
      </c>
      <c r="BE9" s="180" t="s">
        <v>688</v>
      </c>
      <c r="BF9" s="214" t="s">
        <v>195</v>
      </c>
      <c r="BG9" s="255">
        <v>46271</v>
      </c>
      <c r="BH9" s="255">
        <v>47731</v>
      </c>
      <c r="BI9" s="273">
        <f t="shared" si="3"/>
        <v>46266</v>
      </c>
      <c r="BJ9" s="273">
        <f t="shared" si="4"/>
        <v>47727</v>
      </c>
      <c r="BK9" s="180" t="s">
        <v>2</v>
      </c>
      <c r="BL9" s="176" t="s">
        <v>981</v>
      </c>
      <c r="BM9" s="176" t="s">
        <v>19</v>
      </c>
      <c r="BN9" s="180" t="s">
        <v>13</v>
      </c>
      <c r="BO9" s="180" t="s">
        <v>11</v>
      </c>
      <c r="BP9" s="180"/>
      <c r="BQ9" s="228">
        <f>BS9-120</f>
        <v>46001</v>
      </c>
      <c r="BR9" s="228">
        <f>IF(DAY(BQ9)&lt;=15,DATE(YEAR(BQ9),MONTH(BQ9),1),EOMONTH(BQ9,0))</f>
        <v>45992</v>
      </c>
      <c r="BS9" s="228">
        <f>BU9</f>
        <v>46121</v>
      </c>
      <c r="BT9" s="228">
        <f>IF(DAY(BS9)&lt;=15,DATE(YEAR(BS9),MONTH(BS9),1),EOMONTH(BS9,0))</f>
        <v>46113</v>
      </c>
      <c r="BU9" s="228">
        <f>BW9-150</f>
        <v>46121</v>
      </c>
      <c r="BV9" s="228">
        <f>IF(DAY(BU9)&lt;=15,DATE(YEAR(BU9),MONTH(BU9),1),EOMONTH(BU9,0))</f>
        <v>46113</v>
      </c>
      <c r="BW9" s="228">
        <f t="shared" si="5"/>
        <v>46271</v>
      </c>
      <c r="BX9" s="228">
        <f t="shared" si="6"/>
        <v>46266</v>
      </c>
    </row>
    <row r="10" spans="1:76" ht="45" customHeight="1">
      <c r="A10" s="137" t="s">
        <v>982</v>
      </c>
      <c r="B10" s="137" t="s">
        <v>688</v>
      </c>
      <c r="C10" s="137" t="s">
        <v>983</v>
      </c>
      <c r="D10" s="139" t="str">
        <f t="shared" ca="1" si="1"/>
        <v>En cours</v>
      </c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318">
        <f t="shared" si="2"/>
        <v>46565</v>
      </c>
      <c r="BB10" s="374" t="s">
        <v>984</v>
      </c>
      <c r="BC10" s="227" t="s">
        <v>982</v>
      </c>
      <c r="BD10" s="175" t="s">
        <v>688</v>
      </c>
      <c r="BE10" s="180" t="s">
        <v>688</v>
      </c>
      <c r="BF10" s="214" t="s">
        <v>195</v>
      </c>
      <c r="BG10" s="255">
        <v>45105</v>
      </c>
      <c r="BH10" s="255">
        <f>BG10+1460</f>
        <v>46565</v>
      </c>
      <c r="BI10" s="273">
        <f t="shared" si="3"/>
        <v>45107</v>
      </c>
      <c r="BJ10" s="273">
        <f t="shared" si="4"/>
        <v>46568</v>
      </c>
      <c r="BK10" s="180" t="s">
        <v>2</v>
      </c>
      <c r="BL10" s="176" t="s">
        <v>985</v>
      </c>
      <c r="BM10" s="176" t="s">
        <v>19</v>
      </c>
      <c r="BN10" s="180" t="s">
        <v>13</v>
      </c>
      <c r="BO10" s="180"/>
      <c r="BP10" s="180"/>
      <c r="BQ10" s="228">
        <f>BS10-90</f>
        <v>44865</v>
      </c>
      <c r="BR10" s="228">
        <f>IF(DAY(BQ10)&lt;=15,DATE(YEAR(BQ10),MONTH(BQ10),1),EOMONTH(BQ10,0))</f>
        <v>44865</v>
      </c>
      <c r="BS10" s="228">
        <f>BU10</f>
        <v>44955</v>
      </c>
      <c r="BT10" s="228">
        <f>IF(DAY(BS10)&lt;=15,DATE(YEAR(BS10),MONTH(BS10),1),EOMONTH(BS10,0))</f>
        <v>44957</v>
      </c>
      <c r="BU10" s="228">
        <f>BW10-150</f>
        <v>44955</v>
      </c>
      <c r="BV10" s="228">
        <f>IF(DAY(BU10)&lt;=15,DATE(YEAR(BU10),MONTH(BU10),1),EOMONTH(BU10,0))</f>
        <v>44957</v>
      </c>
      <c r="BW10" s="228">
        <f t="shared" si="5"/>
        <v>45105</v>
      </c>
      <c r="BX10" s="228">
        <f t="shared" si="6"/>
        <v>45107</v>
      </c>
    </row>
    <row r="11" spans="1:76" ht="30" customHeight="1">
      <c r="A11" s="137" t="s">
        <v>986</v>
      </c>
      <c r="B11" s="137" t="s">
        <v>688</v>
      </c>
      <c r="C11" s="137" t="s">
        <v>987</v>
      </c>
      <c r="D11" s="139" t="str">
        <f t="shared" ca="1" si="1"/>
        <v>En cours</v>
      </c>
      <c r="E11" s="251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318">
        <f t="shared" si="2"/>
        <v>45626</v>
      </c>
      <c r="BB11" s="374" t="s">
        <v>986</v>
      </c>
      <c r="BC11" s="227" t="s">
        <v>986</v>
      </c>
      <c r="BD11" s="175" t="s">
        <v>688</v>
      </c>
      <c r="BE11" s="180" t="s">
        <v>688</v>
      </c>
      <c r="BF11" s="214"/>
      <c r="BG11" s="255">
        <v>44166</v>
      </c>
      <c r="BH11" s="255">
        <v>45626</v>
      </c>
      <c r="BI11" s="273">
        <f t="shared" si="3"/>
        <v>44166</v>
      </c>
      <c r="BJ11" s="273">
        <f t="shared" si="4"/>
        <v>45626</v>
      </c>
      <c r="BK11" s="180"/>
      <c r="BL11" s="176" t="s">
        <v>988</v>
      </c>
      <c r="BM11" s="176" t="s">
        <v>19</v>
      </c>
      <c r="BN11" s="180"/>
      <c r="BO11" s="180"/>
      <c r="BP11" s="180"/>
      <c r="BQ11" s="228">
        <f t="shared" ref="BQ11:BQ13" si="7">BS11-90</f>
        <v>43926</v>
      </c>
      <c r="BR11" s="228">
        <f t="shared" ref="BR11:BR13" si="8">IF(DAY(BQ11)&lt;=15,DATE(YEAR(BQ11),MONTH(BQ11),1),EOMONTH(BQ11,0))</f>
        <v>43922</v>
      </c>
      <c r="BS11" s="228">
        <f t="shared" ref="BS11:BS13" si="9">BU11</f>
        <v>44016</v>
      </c>
      <c r="BT11" s="228">
        <f t="shared" ref="BT11:BT13" si="10">IF(DAY(BS11)&lt;=15,DATE(YEAR(BS11),MONTH(BS11),1),EOMONTH(BS11,0))</f>
        <v>44013</v>
      </c>
      <c r="BU11" s="228">
        <f t="shared" ref="BU11:BU13" si="11">BW11-150</f>
        <v>44016</v>
      </c>
      <c r="BV11" s="228">
        <f t="shared" ref="BV11:BV13" si="12">IF(DAY(BU11)&lt;=15,DATE(YEAR(BU11),MONTH(BU11),1),EOMONTH(BU11,0))</f>
        <v>44013</v>
      </c>
      <c r="BW11" s="228">
        <f t="shared" si="5"/>
        <v>44166</v>
      </c>
      <c r="BX11" s="228">
        <f t="shared" si="6"/>
        <v>44166</v>
      </c>
    </row>
    <row r="12" spans="1:76" ht="30" customHeight="1">
      <c r="A12" s="137" t="s">
        <v>75</v>
      </c>
      <c r="B12" s="137" t="s">
        <v>688</v>
      </c>
      <c r="C12" s="137" t="s">
        <v>987</v>
      </c>
      <c r="D12" s="139" t="str">
        <f t="shared" ca="1" si="1"/>
        <v>À venir</v>
      </c>
      <c r="E12" s="251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318">
        <f t="shared" si="2"/>
        <v>47363</v>
      </c>
      <c r="BB12" s="374" t="s">
        <v>986</v>
      </c>
      <c r="BC12" s="227" t="s">
        <v>989</v>
      </c>
      <c r="BD12" s="175" t="s">
        <v>688</v>
      </c>
      <c r="BE12" s="180" t="s">
        <v>688</v>
      </c>
      <c r="BF12" s="214"/>
      <c r="BG12" s="255">
        <v>45691</v>
      </c>
      <c r="BH12" s="255">
        <v>47363</v>
      </c>
      <c r="BI12" s="273">
        <f t="shared" si="3"/>
        <v>45689</v>
      </c>
      <c r="BJ12" s="273">
        <f t="shared" si="4"/>
        <v>47362</v>
      </c>
      <c r="BK12" s="180"/>
      <c r="BL12" s="176" t="s">
        <v>988</v>
      </c>
      <c r="BM12" s="176" t="s">
        <v>19</v>
      </c>
      <c r="BN12" s="180"/>
      <c r="BO12" s="180"/>
      <c r="BP12" s="180"/>
      <c r="BQ12" s="228">
        <f t="shared" si="7"/>
        <v>45451</v>
      </c>
      <c r="BR12" s="228">
        <f t="shared" si="8"/>
        <v>45444</v>
      </c>
      <c r="BS12" s="228">
        <f t="shared" si="9"/>
        <v>45541</v>
      </c>
      <c r="BT12" s="228">
        <f t="shared" si="10"/>
        <v>45536</v>
      </c>
      <c r="BU12" s="228">
        <f t="shared" si="11"/>
        <v>45541</v>
      </c>
      <c r="BV12" s="228">
        <f t="shared" si="12"/>
        <v>45536</v>
      </c>
      <c r="BW12" s="228">
        <f t="shared" si="5"/>
        <v>45691</v>
      </c>
      <c r="BX12" s="228">
        <f t="shared" si="6"/>
        <v>45689</v>
      </c>
    </row>
    <row r="13" spans="1:76" ht="36.65" customHeight="1">
      <c r="A13" s="137" t="s">
        <v>990</v>
      </c>
      <c r="B13" s="137" t="s">
        <v>688</v>
      </c>
      <c r="C13" s="137" t="s">
        <v>991</v>
      </c>
      <c r="D13" s="139" t="str">
        <f t="shared" ca="1" si="1"/>
        <v>En cours</v>
      </c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318">
        <f t="shared" si="2"/>
        <v>45914</v>
      </c>
      <c r="BB13" s="374" t="s">
        <v>990</v>
      </c>
      <c r="BC13" s="227" t="s">
        <v>990</v>
      </c>
      <c r="BD13" s="175" t="s">
        <v>688</v>
      </c>
      <c r="BE13" s="180" t="s">
        <v>688</v>
      </c>
      <c r="BF13" s="214"/>
      <c r="BG13" s="255">
        <v>44454</v>
      </c>
      <c r="BH13" s="255">
        <v>45914</v>
      </c>
      <c r="BI13" s="273">
        <f t="shared" si="3"/>
        <v>44440</v>
      </c>
      <c r="BJ13" s="273">
        <f t="shared" si="4"/>
        <v>45901</v>
      </c>
      <c r="BK13" s="180"/>
      <c r="BL13" s="176" t="s">
        <v>991</v>
      </c>
      <c r="BM13" s="176" t="s">
        <v>19</v>
      </c>
      <c r="BN13" s="180"/>
      <c r="BO13" s="180"/>
      <c r="BP13" s="180"/>
      <c r="BQ13" s="228">
        <f t="shared" si="7"/>
        <v>44214</v>
      </c>
      <c r="BR13" s="228">
        <f t="shared" si="8"/>
        <v>44227</v>
      </c>
      <c r="BS13" s="228">
        <f t="shared" si="9"/>
        <v>44304</v>
      </c>
      <c r="BT13" s="228">
        <f t="shared" si="10"/>
        <v>44316</v>
      </c>
      <c r="BU13" s="228">
        <f t="shared" si="11"/>
        <v>44304</v>
      </c>
      <c r="BV13" s="228">
        <f t="shared" si="12"/>
        <v>44316</v>
      </c>
      <c r="BW13" s="228">
        <f t="shared" si="5"/>
        <v>44454</v>
      </c>
      <c r="BX13" s="228">
        <f t="shared" si="6"/>
        <v>44440</v>
      </c>
    </row>
    <row r="14" spans="1:76" ht="39.65" customHeight="1">
      <c r="A14" s="137" t="s">
        <v>992</v>
      </c>
      <c r="B14" s="137" t="s">
        <v>688</v>
      </c>
      <c r="C14" s="137" t="s">
        <v>993</v>
      </c>
      <c r="D14" s="139" t="str">
        <f t="shared" ca="1" si="1"/>
        <v>En cours</v>
      </c>
      <c r="E14" s="251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318">
        <f t="shared" si="2"/>
        <v>45927</v>
      </c>
      <c r="BB14" s="374" t="s">
        <v>992</v>
      </c>
      <c r="BC14" s="227" t="s">
        <v>992</v>
      </c>
      <c r="BD14" s="175" t="s">
        <v>688</v>
      </c>
      <c r="BE14" s="180" t="s">
        <v>688</v>
      </c>
      <c r="BF14" s="214" t="s">
        <v>195</v>
      </c>
      <c r="BG14" s="255">
        <v>44375</v>
      </c>
      <c r="BH14" s="255">
        <v>45927</v>
      </c>
      <c r="BI14" s="273">
        <f t="shared" si="3"/>
        <v>44377</v>
      </c>
      <c r="BJ14" s="273">
        <f t="shared" si="4"/>
        <v>45930</v>
      </c>
      <c r="BK14" s="180" t="s">
        <v>2</v>
      </c>
      <c r="BL14" s="176" t="s">
        <v>994</v>
      </c>
      <c r="BM14" s="176" t="s">
        <v>19</v>
      </c>
      <c r="BN14" s="180" t="s">
        <v>13</v>
      </c>
      <c r="BO14" s="180"/>
      <c r="BP14" s="180"/>
      <c r="BQ14" s="228">
        <f>BS14-90</f>
        <v>44135</v>
      </c>
      <c r="BR14" s="228">
        <f>IF(DAY(BQ14)&lt;=15,DATE(YEAR(BQ14),MONTH(BQ14),1),EOMONTH(BQ14,0))</f>
        <v>44135</v>
      </c>
      <c r="BS14" s="228">
        <f>BU14</f>
        <v>44225</v>
      </c>
      <c r="BT14" s="228">
        <f>IF(DAY(BS14)&lt;=15,DATE(YEAR(BS14),MONTH(BS14),1),EOMONTH(BS14,0))</f>
        <v>44227</v>
      </c>
      <c r="BU14" s="228">
        <f>BW14-150</f>
        <v>44225</v>
      </c>
      <c r="BV14" s="228">
        <f>IF(DAY(BU14)&lt;=15,DATE(YEAR(BU14),MONTH(BU14),1),EOMONTH(BU14,0))</f>
        <v>44227</v>
      </c>
      <c r="BW14" s="228">
        <f t="shared" si="5"/>
        <v>44375</v>
      </c>
      <c r="BX14" s="228">
        <f t="shared" si="6"/>
        <v>44377</v>
      </c>
    </row>
    <row r="15" spans="1:76" ht="39" customHeight="1">
      <c r="A15" s="137" t="s">
        <v>995</v>
      </c>
      <c r="B15" s="137" t="s">
        <v>688</v>
      </c>
      <c r="C15" s="137" t="s">
        <v>996</v>
      </c>
      <c r="D15" s="139" t="str">
        <f t="shared" ca="1" si="1"/>
        <v>En cours</v>
      </c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318">
        <f t="shared" si="2"/>
        <v>46187</v>
      </c>
      <c r="BB15" s="374" t="s">
        <v>995</v>
      </c>
      <c r="BC15" s="227" t="s">
        <v>995</v>
      </c>
      <c r="BD15" s="175" t="s">
        <v>688</v>
      </c>
      <c r="BE15" s="180" t="s">
        <v>688</v>
      </c>
      <c r="BF15" s="214" t="s">
        <v>195</v>
      </c>
      <c r="BG15" s="255">
        <v>44718</v>
      </c>
      <c r="BH15" s="255">
        <v>46187</v>
      </c>
      <c r="BI15" s="273">
        <f t="shared" si="3"/>
        <v>44713</v>
      </c>
      <c r="BJ15" s="273">
        <f t="shared" si="4"/>
        <v>46174</v>
      </c>
      <c r="BK15" s="180" t="s">
        <v>2</v>
      </c>
      <c r="BL15" s="176" t="s">
        <v>997</v>
      </c>
      <c r="BM15" s="176" t="s">
        <v>19</v>
      </c>
      <c r="BN15" s="180" t="s">
        <v>13</v>
      </c>
      <c r="BO15" s="180"/>
      <c r="BP15" s="180"/>
      <c r="BQ15" s="228">
        <f>BS15-90</f>
        <v>44478</v>
      </c>
      <c r="BR15" s="228">
        <f>IF(DAY(BQ15)&lt;=15,DATE(YEAR(BQ15),MONTH(BQ15),1),EOMONTH(BQ15,0))</f>
        <v>44470</v>
      </c>
      <c r="BS15" s="228">
        <f>BU15</f>
        <v>44568</v>
      </c>
      <c r="BT15" s="228">
        <f>IF(DAY(BS15)&lt;=15,DATE(YEAR(BS15),MONTH(BS15),1),EOMONTH(BS15,0))</f>
        <v>44562</v>
      </c>
      <c r="BU15" s="228">
        <f>BW15-150</f>
        <v>44568</v>
      </c>
      <c r="BV15" s="228">
        <f>IF(DAY(BU15)&lt;=15,DATE(YEAR(BU15),MONTH(BU15),1),EOMONTH(BU15,0))</f>
        <v>44562</v>
      </c>
      <c r="BW15" s="228">
        <f t="shared" si="5"/>
        <v>44718</v>
      </c>
      <c r="BX15" s="228">
        <f t="shared" si="6"/>
        <v>44713</v>
      </c>
    </row>
    <row r="16" spans="1:76" ht="40.5" customHeight="1">
      <c r="A16" s="137" t="s">
        <v>998</v>
      </c>
      <c r="B16" s="137" t="s">
        <v>999</v>
      </c>
      <c r="C16" s="137" t="s">
        <v>1000</v>
      </c>
      <c r="D16" s="139" t="str">
        <f t="shared" ca="1" si="1"/>
        <v>En cours</v>
      </c>
      <c r="E16" s="251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318">
        <f t="shared" si="2"/>
        <v>46799.000243055554</v>
      </c>
      <c r="BB16" s="374" t="s">
        <v>1001</v>
      </c>
      <c r="BC16" s="227" t="s">
        <v>998</v>
      </c>
      <c r="BD16" s="175" t="s">
        <v>688</v>
      </c>
      <c r="BE16" s="180" t="s">
        <v>688</v>
      </c>
      <c r="BF16" s="274" t="s">
        <v>60</v>
      </c>
      <c r="BG16" s="255">
        <v>45339</v>
      </c>
      <c r="BH16" s="255">
        <v>46799.000243055554</v>
      </c>
      <c r="BI16" s="273">
        <f t="shared" si="3"/>
        <v>45351</v>
      </c>
      <c r="BJ16" s="273">
        <f t="shared" si="4"/>
        <v>46812</v>
      </c>
      <c r="BK16" s="180" t="s">
        <v>2</v>
      </c>
      <c r="BL16" s="176" t="s">
        <v>1002</v>
      </c>
      <c r="BM16" s="176" t="s">
        <v>19</v>
      </c>
      <c r="BN16" s="180" t="s">
        <v>13</v>
      </c>
      <c r="BO16" s="180" t="s">
        <v>11</v>
      </c>
      <c r="BP16" s="180"/>
      <c r="BQ16" s="228">
        <f>BS16-90</f>
        <v>45159</v>
      </c>
      <c r="BR16" s="228">
        <f>IF(DAY(BQ16)&lt;=15,DATE(YEAR(BQ16),MONTH(BQ16),1),EOMONTH(BQ16,0))</f>
        <v>45169</v>
      </c>
      <c r="BS16" s="228">
        <f>BU16</f>
        <v>45249</v>
      </c>
      <c r="BT16" s="228">
        <f>IF(DAY(BS16)&lt;=15,DATE(YEAR(BS16),MONTH(BS16),1),EOMONTH(BS16,0))</f>
        <v>45260</v>
      </c>
      <c r="BU16" s="228">
        <f>BW16-90</f>
        <v>45249</v>
      </c>
      <c r="BV16" s="228">
        <f>IF(DAY(BU16)&lt;=15,DATE(YEAR(BU16),MONTH(BU16),1),EOMONTH(BU16,0))</f>
        <v>45260</v>
      </c>
      <c r="BW16" s="228">
        <f t="shared" si="5"/>
        <v>45339</v>
      </c>
      <c r="BX16" s="228">
        <f t="shared" si="6"/>
        <v>45351</v>
      </c>
    </row>
    <row r="17" spans="1:76" customFormat="1" ht="40.5" customHeight="1">
      <c r="A17" s="137" t="s">
        <v>1003</v>
      </c>
      <c r="B17" s="137" t="s">
        <v>999</v>
      </c>
      <c r="C17" s="138" t="s">
        <v>1004</v>
      </c>
      <c r="D17" s="139" t="str">
        <f ca="1">IF(BH17&lt;TODAY(),"Terminé",(IF(BG17&gt;=TODAY(),"À venir","En cours")))</f>
        <v>En cours</v>
      </c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318">
        <f>BH17</f>
        <v>46904</v>
      </c>
      <c r="AP17" s="23"/>
      <c r="AU17" s="23"/>
      <c r="AV17" s="23"/>
      <c r="AW17" s="23"/>
      <c r="AX17" s="23"/>
      <c r="AY17" s="23"/>
      <c r="AZ17" s="23"/>
      <c r="BA17" s="23"/>
      <c r="BB17" s="8" t="s">
        <v>1005</v>
      </c>
      <c r="BC17" s="70" t="s">
        <v>1003</v>
      </c>
      <c r="BD17" s="53" t="s">
        <v>632</v>
      </c>
      <c r="BE17" s="14" t="s">
        <v>632</v>
      </c>
      <c r="BF17" s="57" t="s">
        <v>60</v>
      </c>
      <c r="BG17" s="40">
        <v>45444.000243055554</v>
      </c>
      <c r="BH17" s="40">
        <v>46904</v>
      </c>
      <c r="BI17" s="40">
        <f>IF(DAY(BG17)&lt;=15,DATE(YEAR(BG17),MONTH(BG17),1),EOMONTH(BG17,0))</f>
        <v>45444</v>
      </c>
      <c r="BJ17" s="40">
        <f>IF(DAY(BH17)&lt;=15,DATE(YEAR(BH17),MONTH(BH17),1),EOMONTH(BH17,0))</f>
        <v>46904</v>
      </c>
      <c r="BK17" s="53" t="s">
        <v>2</v>
      </c>
      <c r="BL17" s="52" t="s">
        <v>1006</v>
      </c>
      <c r="BM17" s="46"/>
      <c r="BN17" s="46" t="s">
        <v>13</v>
      </c>
      <c r="BO17" s="53" t="s">
        <v>11</v>
      </c>
      <c r="BP17" s="53" t="s">
        <v>10</v>
      </c>
      <c r="BQ17" s="38">
        <f>BS17-60</f>
        <v>45174.000243055554</v>
      </c>
      <c r="BR17" s="38">
        <f>IF(DAY(BQ17)&lt;=15,DATE(YEAR(BQ17),MONTH(BQ17),1),EOMONTH(BQ17,0))</f>
        <v>45170</v>
      </c>
      <c r="BS17" s="38">
        <f>BU17</f>
        <v>45234.000243055554</v>
      </c>
      <c r="BT17" s="38">
        <f>IF(DAY(BS17)&lt;=15,DATE(YEAR(BS17),MONTH(BS17),1),EOMONTH(BS17,0))</f>
        <v>45231</v>
      </c>
      <c r="BU17" s="38">
        <f>BW17-210</f>
        <v>45234.000243055554</v>
      </c>
      <c r="BV17" s="38">
        <f>IF(DAY(BU17)&lt;=15,DATE(YEAR(BU17),MONTH(BU17),1),EOMONTH(BU17,0))</f>
        <v>45231</v>
      </c>
      <c r="BW17" s="38">
        <f>BG17</f>
        <v>45444.000243055554</v>
      </c>
      <c r="BX17" s="38">
        <f>IF(DAY(BW17)&lt;=15,DATE(YEAR(BW17),MONTH(BW17),1),EOMONTH(BW17,0))</f>
        <v>45444</v>
      </c>
    </row>
    <row r="18" spans="1:76" ht="24.65" customHeight="1">
      <c r="A18" s="137" t="s">
        <v>1007</v>
      </c>
      <c r="B18" s="137" t="s">
        <v>999</v>
      </c>
      <c r="C18" s="137" t="s">
        <v>1008</v>
      </c>
      <c r="D18" s="139" t="str">
        <f t="shared" ref="D18" ca="1" si="13">IF(BH18&lt;TODAY(),"Terminé",(IF(BG18&gt;=TODAY(),"A venir","En cours")))</f>
        <v>En cours</v>
      </c>
      <c r="E18" s="251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144">
        <f t="shared" si="2"/>
        <v>46689</v>
      </c>
      <c r="BB18" s="374" t="s">
        <v>1009</v>
      </c>
      <c r="BC18" s="227" t="s">
        <v>1007</v>
      </c>
      <c r="BD18" s="175" t="s">
        <v>688</v>
      </c>
      <c r="BE18" s="214"/>
      <c r="BF18" s="214"/>
      <c r="BG18" s="255">
        <v>45229</v>
      </c>
      <c r="BH18" s="255">
        <v>46689</v>
      </c>
      <c r="BI18" s="273">
        <f t="shared" si="3"/>
        <v>45230</v>
      </c>
      <c r="BJ18" s="273">
        <f t="shared" si="4"/>
        <v>46691</v>
      </c>
      <c r="BK18" s="180"/>
      <c r="BL18" s="176" t="s">
        <v>1010</v>
      </c>
      <c r="BM18" s="176" t="s">
        <v>14</v>
      </c>
      <c r="BN18" s="180"/>
      <c r="BO18" s="180"/>
      <c r="BP18" s="180"/>
      <c r="BQ18" s="228">
        <f>BS18-90</f>
        <v>45049</v>
      </c>
      <c r="BR18" s="228">
        <f>IF(DAY(BQ18)&lt;=15,DATE(YEAR(BQ18),MONTH(BQ18),1),EOMONTH(BQ18,0))</f>
        <v>45047</v>
      </c>
      <c r="BS18" s="228">
        <f>BU18</f>
        <v>45139</v>
      </c>
      <c r="BT18" s="228">
        <f>IF(DAY(BS18)&lt;=15,DATE(YEAR(BS18),MONTH(BS18),1),EOMONTH(BS18,0))</f>
        <v>45139</v>
      </c>
      <c r="BU18" s="228">
        <f>BW18-90</f>
        <v>45139</v>
      </c>
      <c r="BV18" s="228">
        <f>IF(DAY(BU18)&lt;=15,DATE(YEAR(BU18),MONTH(BU18),1),EOMONTH(BU18,0))</f>
        <v>45139</v>
      </c>
      <c r="BW18" s="228">
        <f t="shared" si="5"/>
        <v>45229</v>
      </c>
      <c r="BX18" s="228">
        <f t="shared" si="6"/>
        <v>45230</v>
      </c>
    </row>
  </sheetData>
  <sheetProtection algorithmName="SHA-512" hashValue="IS5oTugfD68VRntI4WOaJBOI4D/llfa5FmOQ1G8gLHOv5ANfLEUoCCFFvOCzwaF7pZc0B8lFO6B/+yYk4orCVQ==" saltValue="K0SzFKjtokPOGLfDPanLew==" spinCount="100000" sheet="1" autoFilter="0"/>
  <autoFilter ref="A6:D6" xr:uid="{9B061631-30CF-4F92-8F58-6EE961E28743}"/>
  <mergeCells count="4">
    <mergeCell ref="A4:B4"/>
    <mergeCell ref="Q5:AB5"/>
    <mergeCell ref="AC5:AN5"/>
    <mergeCell ref="E5:P5"/>
  </mergeCells>
  <conditionalFormatting sqref="C2">
    <cfRule type="expression" dxfId="16" priority="10">
      <formula>AND(BL$6&gt;=#REF!,BL$6&lt;=#REF!)</formula>
    </cfRule>
    <cfRule type="expression" dxfId="15" priority="11">
      <formula>AND(BL$6&gt;=#REF!,BL$6&lt;=#REF!)</formula>
    </cfRule>
    <cfRule type="expression" dxfId="14" priority="12">
      <formula>AND(BL$6&gt;=#REF!,BL$6&lt;=#REF!)</formula>
    </cfRule>
    <cfRule type="expression" dxfId="13" priority="13">
      <formula>AND(BL$6&gt;=#REF!,BL$6&lt;=#REF!)</formula>
    </cfRule>
  </conditionalFormatting>
  <conditionalFormatting sqref="D1:D5 D19:D1048576">
    <cfRule type="containsText" dxfId="12" priority="38" operator="containsText" text="A venir">
      <formula>NOT(ISERROR(SEARCH("A venir",D1)))</formula>
    </cfRule>
  </conditionalFormatting>
  <conditionalFormatting sqref="D1:D1048576">
    <cfRule type="containsText" dxfId="11" priority="4" operator="containsText" text="Term">
      <formula>NOT(ISERROR(SEARCH("Term",D1)))</formula>
    </cfRule>
  </conditionalFormatting>
  <conditionalFormatting sqref="D6:D18">
    <cfRule type="containsText" dxfId="10" priority="5" operator="containsText" text="À venir">
      <formula>NOT(ISERROR(SEARCH("À venir",D6)))</formula>
    </cfRule>
  </conditionalFormatting>
  <conditionalFormatting sqref="D7:D18">
    <cfRule type="containsText" dxfId="9" priority="6" operator="containsText" text="En cours">
      <formula>NOT(ISERROR(SEARCH("En cours",D7)))</formula>
    </cfRule>
    <cfRule type="expression" dxfId="8" priority="7">
      <formula>AND(D$6&gt;=$BR7,D$6&lt;=$BT7)</formula>
    </cfRule>
  </conditionalFormatting>
  <conditionalFormatting sqref="D17">
    <cfRule type="expression" dxfId="7" priority="8">
      <formula>AND(D$6&gt;=$BI17,D$6&lt;=$BJ17)</formula>
    </cfRule>
    <cfRule type="expression" dxfId="6" priority="9">
      <formula>AND(D$6&gt;=$BV17,D$6&lt;=$BX17)</formula>
    </cfRule>
  </conditionalFormatting>
  <conditionalFormatting sqref="D7:AN16 D18:AN18">
    <cfRule type="expression" dxfId="5" priority="20">
      <formula>AND(D$6&gt;=$BI7,D$6&lt;=$BJ7)</formula>
    </cfRule>
    <cfRule type="expression" dxfId="4" priority="21">
      <formula>AND(D$6&gt;=$BV7,D$6&lt;=$BX7)</formula>
    </cfRule>
  </conditionalFormatting>
  <conditionalFormatting sqref="E7:AN16 E18:AN18">
    <cfRule type="expression" dxfId="3" priority="24">
      <formula>AND(E$6&gt;=$BR7,E$6&lt;=$BT7)</formula>
    </cfRule>
  </conditionalFormatting>
  <conditionalFormatting sqref="E17:AN17">
    <cfRule type="expression" dxfId="2" priority="1">
      <formula>AND(E$6&gt;=$BI17,E$6&lt;=$BJ17)</formula>
    </cfRule>
    <cfRule type="expression" dxfId="1" priority="2">
      <formula>AND(E$6&gt;=$BV17,E$6&lt;=$BX17)</formula>
    </cfRule>
    <cfRule type="expression" dxfId="0" priority="3">
      <formula>AND(E$6&gt;=$BR17,E$6&lt;=$BT17)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2637A3-3D0D-4A30-8D30-51A8BB240CD0}">
          <x14:formula1>
            <xm:f>Feuil1!$A$1:$A$3</xm:f>
          </x14:formula1>
          <xm:sqref>BK7:BK15 BK17</xm:sqref>
        </x14:dataValidation>
        <x14:dataValidation type="list" allowBlank="1" showInputMessage="1" showErrorMessage="1" xr:uid="{A2F10F81-FC38-46A5-A405-2F45B0C7EB28}">
          <x14:formula1>
            <xm:f>Feuil1!$D$7:$D$8</xm:f>
          </x14:formula1>
          <xm:sqref>BO7:BP15 BO17:BP17</xm:sqref>
        </x14:dataValidation>
        <x14:dataValidation type="list" allowBlank="1" showInputMessage="1" showErrorMessage="1" xr:uid="{8B82F51E-A48D-4C31-A5B2-A4393F6AC978}">
          <x14:formula1>
            <xm:f>Feuil1!$B$7:$B$9</xm:f>
          </x14:formula1>
          <xm:sqref>BN7:BN15 BN17</xm:sqref>
        </x14:dataValidation>
        <x14:dataValidation type="list" allowBlank="1" showInputMessage="1" showErrorMessage="1" xr:uid="{8279225C-1827-4663-B579-F21003F6CEF7}">
          <x14:formula1>
            <xm:f>Feuil1!$A$7:$A$13</xm:f>
          </x14:formula1>
          <xm:sqref>BM7:BM17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E29A285570D429C70C05563877D72" ma:contentTypeVersion="18" ma:contentTypeDescription="Crée un document." ma:contentTypeScope="" ma:versionID="f852490daf0ae7b33cda855763151aa9">
  <xsd:schema xmlns:xsd="http://www.w3.org/2001/XMLSchema" xmlns:xs="http://www.w3.org/2001/XMLSchema" xmlns:p="http://schemas.microsoft.com/office/2006/metadata/properties" xmlns:ns2="9fdce434-a1f9-4dc0-8901-d144ff65285a" xmlns:ns3="0129eca8-e40c-4a5d-a604-2bb1ebaf3f5e" targetNamespace="http://schemas.microsoft.com/office/2006/metadata/properties" ma:root="true" ma:fieldsID="e737a1b4b7a91538bb61b92764744c31" ns2:_="" ns3:_="">
    <xsd:import namespace="9fdce434-a1f9-4dc0-8901-d144ff65285a"/>
    <xsd:import namespace="0129eca8-e40c-4a5d-a604-2bb1ebaf3f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ce434-a1f9-4dc0-8901-d144ff652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df191bc-fe12-4cfc-b2f0-3b9fee9a17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9eca8-e40c-4a5d-a604-2bb1ebaf3f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48ccce-7e8a-4a63-a65a-1ebbf020668e}" ma:internalName="TaxCatchAll" ma:showField="CatchAllData" ma:web="0129eca8-e40c-4a5d-a604-2bb1ebaf3f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dce434-a1f9-4dc0-8901-d144ff65285a">
      <Terms xmlns="http://schemas.microsoft.com/office/infopath/2007/PartnerControls"/>
    </lcf76f155ced4ddcb4097134ff3c332f>
    <TaxCatchAll xmlns="0129eca8-e40c-4a5d-a604-2bb1ebaf3f5e" xsi:nil="true"/>
    <SharedWithUsers xmlns="0129eca8-e40c-4a5d-a604-2bb1ebaf3f5e">
      <UserInfo>
        <DisplayName>Noémie LORMEL</DisplayName>
        <AccountId>350</AccountId>
        <AccountType/>
      </UserInfo>
      <UserInfo>
        <DisplayName>Kafia BELKEBLA</DisplayName>
        <AccountId>46</AccountId>
        <AccountType/>
      </UserInfo>
      <UserInfo>
        <DisplayName>Zineb ETTALBI</DisplayName>
        <AccountId>47</AccountId>
        <AccountType/>
      </UserInfo>
      <UserInfo>
        <DisplayName>Coffi GNANGUENON</DisplayName>
        <AccountId>167</AccountId>
        <AccountType/>
      </UserInfo>
      <UserInfo>
        <DisplayName>Yannick COSTA</DisplayName>
        <AccountId>1122</AccountId>
        <AccountType/>
      </UserInfo>
      <UserInfo>
        <DisplayName>Virginie SCHIRMER</DisplayName>
        <AccountId>79</AccountId>
        <AccountType/>
      </UserInfo>
      <UserInfo>
        <DisplayName>Yannetti SABAS</DisplayName>
        <AccountId>110</AccountId>
        <AccountType/>
      </UserInfo>
      <UserInfo>
        <DisplayName>Esmahene BARDI</DisplayName>
        <AccountId>1096</AccountId>
        <AccountType/>
      </UserInfo>
      <UserInfo>
        <DisplayName>Hasina BESSE</DisplayName>
        <AccountId>130</AccountId>
        <AccountType/>
      </UserInfo>
      <UserInfo>
        <DisplayName>Angelique DIZIER</DisplayName>
        <AccountId>171</AccountId>
        <AccountType/>
      </UserInfo>
      <UserInfo>
        <DisplayName>Gaelle KERANGOAREC</DisplayName>
        <AccountId>586</AccountId>
        <AccountType/>
      </UserInfo>
      <UserInfo>
        <DisplayName>Ilham TABBAA</DisplayName>
        <AccountId>163</AccountId>
        <AccountType/>
      </UserInfo>
      <UserInfo>
        <DisplayName>Juliette VINCELET</DisplayName>
        <AccountId>968</AccountId>
        <AccountType/>
      </UserInfo>
      <UserInfo>
        <DisplayName>Delphine JANIN</DisplayName>
        <AccountId>88</AccountId>
        <AccountType/>
      </UserInfo>
      <UserInfo>
        <DisplayName>Nadia CODO</DisplayName>
        <AccountId>73</AccountId>
        <AccountType/>
      </UserInfo>
      <UserInfo>
        <DisplayName>Paul GOUHIER</DisplayName>
        <AccountId>48</AccountId>
        <AccountType/>
      </UserInfo>
      <UserInfo>
        <DisplayName>Adrien LOPEZ</DisplayName>
        <AccountId>842</AccountId>
        <AccountType/>
      </UserInfo>
      <UserInfo>
        <DisplayName>Fabrice CHEDEBOIS</DisplayName>
        <AccountId>30</AccountId>
        <AccountType/>
      </UserInfo>
      <UserInfo>
        <DisplayName>Catherine BERSANI</DisplayName>
        <AccountId>117</AccountId>
        <AccountType/>
      </UserInfo>
      <UserInfo>
        <DisplayName>Hugues LEFRANC</DisplayName>
        <AccountId>612</AccountId>
        <AccountType/>
      </UserInfo>
      <UserInfo>
        <DisplayName>Isabelle PAULUS</DisplayName>
        <AccountId>140</AccountId>
        <AccountType/>
      </UserInfo>
      <UserInfo>
        <DisplayName>Cindy BUFFIERE</DisplayName>
        <AccountId>739</AccountId>
        <AccountType/>
      </UserInfo>
      <UserInfo>
        <DisplayName>Sophie PELLOT</DisplayName>
        <AccountId>883</AccountId>
        <AccountType/>
      </UserInfo>
      <UserInfo>
        <DisplayName>Elizabeta JOVANOVIC</DisplayName>
        <AccountId>1159</AccountId>
        <AccountType/>
      </UserInfo>
      <UserInfo>
        <DisplayName>Christine MOREAU</DisplayName>
        <AccountId>289</AccountId>
        <AccountType/>
      </UserInfo>
      <UserInfo>
        <DisplayName>Gwendoline FONTANA-GUILLE</DisplayName>
        <AccountId>180</AccountId>
        <AccountType/>
      </UserInfo>
      <UserInfo>
        <DisplayName>Sandrine BOURG</DisplayName>
        <AccountId>21</AccountId>
        <AccountType/>
      </UserInfo>
      <UserInfo>
        <DisplayName>Clémence BRESCON</DisplayName>
        <AccountId>792</AccountId>
        <AccountType/>
      </UserInfo>
      <UserInfo>
        <DisplayName>Alexandra DONNY</DisplayName>
        <AccountId>39</AccountId>
        <AccountType/>
      </UserInfo>
      <UserInfo>
        <DisplayName>Nathalie CHELLI</DisplayName>
        <AccountId>119</AccountId>
        <AccountType/>
      </UserInfo>
      <UserInfo>
        <DisplayName>Brenda DUFAUD VIRGINIE</DisplayName>
        <AccountId>885</AccountId>
        <AccountType/>
      </UserInfo>
      <UserInfo>
        <DisplayName>Aurore BETOULLE</DisplayName>
        <AccountId>98</AccountId>
        <AccountType/>
      </UserInfo>
      <UserInfo>
        <DisplayName>Katia HAMOUM</DisplayName>
        <AccountId>872</AccountId>
        <AccountType/>
      </UserInfo>
      <UserInfo>
        <DisplayName>Manel OUKRIF</DisplayName>
        <AccountId>1257</AccountId>
        <AccountType/>
      </UserInfo>
      <UserInfo>
        <DisplayName>Djamel NIATI</DisplayName>
        <AccountId>1204</AccountId>
        <AccountType/>
      </UserInfo>
      <UserInfo>
        <DisplayName>Kipeya OUATTARA</DisplayName>
        <AccountId>923</AccountId>
        <AccountType/>
      </UserInfo>
      <UserInfo>
        <DisplayName>Marisa FERNANDES</DisplayName>
        <AccountId>120</AccountId>
        <AccountType/>
      </UserInfo>
      <UserInfo>
        <DisplayName>Achats "BIOLOGIE"</DisplayName>
        <AccountId>49</AccountId>
        <AccountType/>
      </UserInfo>
      <UserInfo>
        <DisplayName>DIM</DisplayName>
        <AccountId>922</AccountId>
        <AccountType/>
      </UserInfo>
      <UserInfo>
        <DisplayName>Charlotte BRASSELET</DisplayName>
        <AccountId>504</AccountId>
        <AccountType/>
      </UserInfo>
      <UserInfo>
        <DisplayName>Cécile SEYRAT</DisplayName>
        <AccountId>141</AccountId>
        <AccountType/>
      </UserInfo>
      <UserInfo>
        <DisplayName>Hamza IDDOUCH</DisplayName>
        <AccountId>1286</AccountId>
        <AccountType/>
      </UserInfo>
      <UserInfo>
        <DisplayName>Zainab EL BAHRI</DisplayName>
        <AccountId>428</AccountId>
        <AccountType/>
      </UserInfo>
      <UserInfo>
        <DisplayName>Caroline GERLING</DisplayName>
        <AccountId>332</AccountId>
        <AccountType/>
      </UserInfo>
      <UserInfo>
        <DisplayName>Edouard BERTHOLON</DisplayName>
        <AccountId>1161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0856A6-FE97-4F98-A51F-76A728B58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48F40-51A4-45C6-B3C9-01BC87BC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ce434-a1f9-4dc0-8901-d144ff65285a"/>
    <ds:schemaRef ds:uri="0129eca8-e40c-4a5d-a604-2bb1ebaf3f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B0993-E7F2-49DD-B5DF-8A28265BE23E}">
  <ds:schemaRefs>
    <ds:schemaRef ds:uri="http://purl.org/dc/elements/1.1/"/>
    <ds:schemaRef ds:uri="9fdce434-a1f9-4dc0-8901-d144ff65285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129eca8-e40c-4a5d-a604-2bb1ebaf3f5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Produits de santé</vt:lpstr>
      <vt:lpstr>Biologie</vt:lpstr>
      <vt:lpstr>Biomédical</vt:lpstr>
      <vt:lpstr>Environnement patient</vt:lpstr>
      <vt:lpstr>Restauration</vt:lpstr>
      <vt:lpstr>Hôtellerie-Services Généraux</vt:lpstr>
      <vt:lpstr>Logistique</vt:lpstr>
      <vt:lpstr>Bâtiment</vt:lpstr>
      <vt:lpstr>Énergie</vt:lpstr>
      <vt:lpstr>Mobilité</vt:lpstr>
      <vt:lpstr>Numérique</vt:lpstr>
      <vt:lpstr>Services RH, conseil, finances</vt:lpstr>
      <vt:lpstr>Bâtiment!Impression_des_titres</vt:lpstr>
      <vt:lpstr>Biomédical!Impression_des_titres</vt:lpstr>
      <vt:lpstr>'Hôtellerie-Services Généraux'!Impression_des_titres</vt:lpstr>
      <vt:lpstr>Numérique!Impression_des_titres</vt:lpstr>
      <vt:lpstr>Biologie!Zone_d_impression</vt:lpstr>
      <vt:lpstr>'Hôtellerie-Services Généraux'!Zone_d_impression</vt:lpstr>
      <vt:lpstr>Logistique!Zone_d_impression</vt:lpstr>
      <vt:lpstr>Mobilité!Zone_d_impression</vt:lpstr>
      <vt:lpstr>Numérique!Zone_d_impression</vt:lpstr>
      <vt:lpstr>'Produits de santé'!Zone_d_impression</vt:lpstr>
      <vt:lpstr>'Services RH, conseil, finances'!Zone_d_impression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Kafia BELKEBLA</dc:creator>
  <cp:keywords/>
  <dc:description/>
  <cp:lastModifiedBy>Noémie LORMEL</cp:lastModifiedBy>
  <cp:revision/>
  <dcterms:created xsi:type="dcterms:W3CDTF">2023-12-05T17:57:41Z</dcterms:created>
  <dcterms:modified xsi:type="dcterms:W3CDTF">2024-10-02T09:42:59Z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0x0101003EBE29A285570D429C70C05563877D72</vt:lpwstr>
  </property>
  <property fmtid="{D5CDD505-2E9C-101B-9397-08002B2CF9AE}" pid="3" name="MediaServiceImageTags">
    <vt:lpwstr/>
  </property>
</Properties>
</file>