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ibpresah.sharepoint.com/Documents partages/08-DIM/15. Outils DIM/GANTT/"/>
    </mc:Choice>
  </mc:AlternateContent>
  <xr:revisionPtr revIDLastSave="15942" documentId="8_{EADDB259-2C2E-495A-99F9-93F58BD60CB3}" xr6:coauthVersionLast="47" xr6:coauthVersionMax="47" xr10:uidLastSave="{8F0B2EA0-D8AF-4144-B51D-456E970250AA}"/>
  <bookViews>
    <workbookView xWindow="-110" yWindow="-110" windowWidth="19420" windowHeight="10300" firstSheet="10" activeTab="2" xr2:uid="{AC69D984-6DD4-4908-84DA-A4405E50A1FA}"/>
  </bookViews>
  <sheets>
    <sheet name="Feuil1" sheetId="31" state="veryHidden" r:id="rId1"/>
    <sheet name="Produits de santé" sheetId="30" r:id="rId2"/>
    <sheet name="Biomédical" sheetId="29" r:id="rId3"/>
    <sheet name="Biologie" sheetId="13" r:id="rId4"/>
    <sheet name="Environnement patient" sheetId="18" r:id="rId5"/>
    <sheet name="Restauration" sheetId="21" r:id="rId6"/>
    <sheet name="Énergie" sheetId="20" r:id="rId7"/>
    <sheet name="Logistique" sheetId="32" r:id="rId8"/>
    <sheet name="Bâtiment" sheetId="19" r:id="rId9"/>
    <sheet name="Mobilité" sheetId="33" r:id="rId10"/>
    <sheet name="Numérique" sheetId="27" r:id="rId11"/>
    <sheet name="Services RH, conseil, finance" sheetId="34" r:id="rId12"/>
    <sheet name="Hôtellerie-Services Généraux" sheetId="22" r:id="rId13"/>
  </sheets>
  <definedNames>
    <definedName name="_xlnm._FilterDatabase" localSheetId="8" hidden="1">Bâtiment!$A$6:$D$25</definedName>
    <definedName name="_xlnm._FilterDatabase" localSheetId="3" hidden="1">Biologie!$A$6:$D$6</definedName>
    <definedName name="_xlnm._FilterDatabase" localSheetId="2" hidden="1">Biomédical!$A$6:$D$6</definedName>
    <definedName name="_xlnm._FilterDatabase" localSheetId="6" hidden="1">Énergie!$A$6:$D$6</definedName>
    <definedName name="_xlnm._FilterDatabase" localSheetId="4" hidden="1">'Environnement patient'!$A$6:$D$6</definedName>
    <definedName name="_xlnm._FilterDatabase" localSheetId="12" hidden="1">'Hôtellerie-Services Généraux'!$A$6:$D$6</definedName>
    <definedName name="_xlnm._FilterDatabase" localSheetId="7" hidden="1">Logistique!$A$6:$D$6</definedName>
    <definedName name="_xlnm._FilterDatabase" localSheetId="9" hidden="1">Mobilité!$A$6:$D$17</definedName>
    <definedName name="_xlnm._FilterDatabase" localSheetId="10" hidden="1">Numérique!$A$6:$D$51</definedName>
    <definedName name="_xlnm._FilterDatabase" localSheetId="1" hidden="1">'Produits de santé'!$A$6:$D$59</definedName>
    <definedName name="_xlnm._FilterDatabase" localSheetId="5" hidden="1">Restauration!$A$6:$D$6</definedName>
    <definedName name="_xlnm._FilterDatabase" localSheetId="11" hidden="1">'Services RH, conseil, finance'!$A$6:$D$6</definedName>
    <definedName name="_xlnm.Print_Titles" localSheetId="8">Bâtiment!$2:$5</definedName>
    <definedName name="_xlnm.Print_Titles" localSheetId="2">Biomédical!$6:$6</definedName>
    <definedName name="_xlnm.Print_Titles" localSheetId="12">'Hôtellerie-Services Généraux'!$2:$5</definedName>
    <definedName name="_xlnm.Print_Titles" localSheetId="10">Numérique!$6:$6</definedName>
    <definedName name="_xlnm.Print_Area" localSheetId="3">Biologie!$A$2:$BA$32</definedName>
    <definedName name="_xlnm.Print_Area" localSheetId="12">'Hôtellerie-Services Généraux'!$A$2:$BA$33</definedName>
    <definedName name="_xlnm.Print_Area" localSheetId="7">Logistique!$A$2:$BA$17</definedName>
    <definedName name="_xlnm.Print_Area" localSheetId="9">Mobilité!$A$2:$BA$17</definedName>
    <definedName name="_xlnm.Print_Area" localSheetId="10">Numérique!$A$2:$BA$43</definedName>
    <definedName name="_xlnm.Print_Area" localSheetId="1">'Produits de santé'!$A$2:$BA$57</definedName>
    <definedName name="_xlnm.Print_Area" localSheetId="11">'Services RH, conseil, finance'!$B$2:$BA$14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30" i="29" l="1"/>
  <c r="CG30" i="29" s="1"/>
  <c r="CJ30" i="29"/>
  <c r="BU30" i="29"/>
  <c r="BV30" i="29"/>
  <c r="BT30" i="29"/>
  <c r="BA30" i="29" s="1"/>
  <c r="BS30" i="29"/>
  <c r="CJ17" i="13"/>
  <c r="CH17" i="13"/>
  <c r="CE49" i="27"/>
  <c r="CC49" i="27" s="1"/>
  <c r="CD49" i="27" s="1"/>
  <c r="CF49" i="27"/>
  <c r="CH49" i="27"/>
  <c r="CE50" i="27"/>
  <c r="CC50" i="27" s="1"/>
  <c r="CD50" i="27" s="1"/>
  <c r="CF50" i="27"/>
  <c r="CH50" i="27"/>
  <c r="CE51" i="27"/>
  <c r="CC51" i="27" s="1"/>
  <c r="CD51" i="27" s="1"/>
  <c r="CF51" i="27"/>
  <c r="CH51" i="27"/>
  <c r="CE52" i="27"/>
  <c r="CC52" i="27" s="1"/>
  <c r="CD52" i="27" s="1"/>
  <c r="CF52" i="27"/>
  <c r="CH52" i="27"/>
  <c r="BV52" i="27"/>
  <c r="D52" i="27"/>
  <c r="CI52" i="27"/>
  <c r="CJ52" i="27" s="1"/>
  <c r="BU52" i="27"/>
  <c r="BU17" i="13"/>
  <c r="BV17" i="13"/>
  <c r="BA52" i="27"/>
  <c r="BA36" i="30"/>
  <c r="BA37" i="30"/>
  <c r="CL35" i="30"/>
  <c r="CM35" i="30"/>
  <c r="CN35" i="30"/>
  <c r="CO35" i="30"/>
  <c r="CP35" i="30"/>
  <c r="CQ35" i="30"/>
  <c r="CL36" i="30"/>
  <c r="CM36" i="30"/>
  <c r="CN36" i="30"/>
  <c r="CO36" i="30"/>
  <c r="CP36" i="30"/>
  <c r="CQ36" i="30"/>
  <c r="CL37" i="30"/>
  <c r="CM37" i="30"/>
  <c r="CN37" i="30"/>
  <c r="CO37" i="30"/>
  <c r="CP37" i="30"/>
  <c r="CQ37" i="30"/>
  <c r="CL38" i="30"/>
  <c r="CM38" i="30"/>
  <c r="CN38" i="30"/>
  <c r="CO38" i="30"/>
  <c r="CP38" i="30"/>
  <c r="CQ38" i="30"/>
  <c r="BU41" i="13"/>
  <c r="BV41" i="13"/>
  <c r="CI41" i="13"/>
  <c r="CG41" i="13" s="1"/>
  <c r="CJ41" i="13"/>
  <c r="CK41" i="13"/>
  <c r="CL41" i="13"/>
  <c r="CM41" i="13"/>
  <c r="BU42" i="13"/>
  <c r="BV42" i="13"/>
  <c r="CI42" i="13"/>
  <c r="CG42" i="13" s="1"/>
  <c r="CJ42" i="13"/>
  <c r="CK42" i="13"/>
  <c r="CL42" i="13"/>
  <c r="CM42" i="13"/>
  <c r="CI12" i="20"/>
  <c r="CJ12" i="20" s="1"/>
  <c r="CG12" i="20"/>
  <c r="CH12" i="20" s="1"/>
  <c r="BU12" i="20"/>
  <c r="BT12" i="20"/>
  <c r="D12" i="20" s="1"/>
  <c r="BA12" i="20"/>
  <c r="BS51" i="29"/>
  <c r="CI51" i="29" s="1"/>
  <c r="BT51" i="29"/>
  <c r="D51" i="29" s="1"/>
  <c r="BT7" i="29"/>
  <c r="BA23" i="29"/>
  <c r="BS23" i="29"/>
  <c r="D23" i="29" s="1"/>
  <c r="BV23" i="29"/>
  <c r="CK35" i="13"/>
  <c r="CL35" i="13"/>
  <c r="CM35" i="13"/>
  <c r="CK36" i="13"/>
  <c r="CL36" i="13"/>
  <c r="CM36" i="13"/>
  <c r="D36" i="13"/>
  <c r="BA36" i="13"/>
  <c r="BV36" i="13"/>
  <c r="BU36" i="13"/>
  <c r="CI36" i="13"/>
  <c r="CJ36" i="13" s="1"/>
  <c r="CG36" i="13"/>
  <c r="CE36" i="13" s="1"/>
  <c r="CI35" i="13"/>
  <c r="CJ35" i="13" s="1"/>
  <c r="BV35" i="13"/>
  <c r="BU35" i="13"/>
  <c r="BA35" i="13"/>
  <c r="D35" i="13"/>
  <c r="BS76" i="29"/>
  <c r="BS74" i="29"/>
  <c r="BS72" i="29"/>
  <c r="BS70" i="29"/>
  <c r="BS68" i="29"/>
  <c r="BS57" i="29"/>
  <c r="BS55" i="29"/>
  <c r="BS32" i="29"/>
  <c r="BS28" i="29"/>
  <c r="BS21" i="29"/>
  <c r="BS19" i="29"/>
  <c r="BS13" i="29"/>
  <c r="BA88" i="29"/>
  <c r="BA87" i="29"/>
  <c r="CE30" i="29" l="1"/>
  <c r="CH30" i="29"/>
  <c r="D30" i="29"/>
  <c r="CE42" i="13"/>
  <c r="CH42" i="13"/>
  <c r="CE41" i="13"/>
  <c r="CH41" i="13"/>
  <c r="CE12" i="20"/>
  <c r="BV12" i="20"/>
  <c r="CJ51" i="29"/>
  <c r="CG51" i="29"/>
  <c r="BU51" i="29"/>
  <c r="BV51" i="29"/>
  <c r="BA51" i="29"/>
  <c r="CI23" i="29"/>
  <c r="CJ23" i="29" s="1"/>
  <c r="BU23" i="29"/>
  <c r="CC36" i="13"/>
  <c r="CD36" i="13" s="1"/>
  <c r="CF36" i="13"/>
  <c r="CH36" i="13"/>
  <c r="CG35" i="13"/>
  <c r="D88" i="29"/>
  <c r="BU88" i="29"/>
  <c r="BV88" i="29"/>
  <c r="CI88" i="29"/>
  <c r="CG88" i="29" s="1"/>
  <c r="BV87" i="29"/>
  <c r="D87" i="29"/>
  <c r="BU87" i="29"/>
  <c r="CI87" i="29"/>
  <c r="CJ87" i="29" s="1"/>
  <c r="BA86" i="29"/>
  <c r="BU86" i="29"/>
  <c r="CI86" i="29"/>
  <c r="CG86" i="29" s="1"/>
  <c r="D85" i="29"/>
  <c r="BA85" i="29"/>
  <c r="BV85" i="29"/>
  <c r="BU85" i="29"/>
  <c r="CI85" i="29"/>
  <c r="CG85" i="29" s="1"/>
  <c r="CE85" i="29" s="1"/>
  <c r="D23" i="19"/>
  <c r="BA28" i="18"/>
  <c r="BA29" i="18"/>
  <c r="BA30" i="18"/>
  <c r="D28" i="18"/>
  <c r="D29" i="18"/>
  <c r="D30" i="18"/>
  <c r="CI28" i="18"/>
  <c r="CG28" i="18"/>
  <c r="CJ28" i="18"/>
  <c r="CI29" i="18"/>
  <c r="CG29" i="18"/>
  <c r="CJ29" i="18"/>
  <c r="CI30" i="18"/>
  <c r="CG30" i="18"/>
  <c r="CJ30" i="18"/>
  <c r="BU28" i="18"/>
  <c r="BV28" i="18"/>
  <c r="BU29" i="18"/>
  <c r="BV29" i="18"/>
  <c r="BU30" i="18"/>
  <c r="BV30" i="18"/>
  <c r="D24" i="18"/>
  <c r="BT10" i="33"/>
  <c r="BS10" i="33"/>
  <c r="BT8" i="33"/>
  <c r="BS8" i="33"/>
  <c r="AM1" i="34"/>
  <c r="AN1" i="34"/>
  <c r="AO1" i="34"/>
  <c r="AP1" i="34"/>
  <c r="AQ1" i="34"/>
  <c r="AR1" i="34"/>
  <c r="AS1" i="34"/>
  <c r="AT1" i="34"/>
  <c r="AU1" i="34"/>
  <c r="AV1" i="34"/>
  <c r="AW1" i="34"/>
  <c r="AX1" i="34"/>
  <c r="AY1" i="34"/>
  <c r="AZ1" i="34"/>
  <c r="BA8" i="34"/>
  <c r="BA9" i="34"/>
  <c r="BA10" i="34"/>
  <c r="BA12" i="34"/>
  <c r="BA13" i="34"/>
  <c r="BA14" i="34"/>
  <c r="BA15" i="34"/>
  <c r="BA16" i="34"/>
  <c r="BA17" i="34"/>
  <c r="CI17" i="34"/>
  <c r="CG17" i="34" s="1"/>
  <c r="CJ17" i="34"/>
  <c r="BV17" i="34"/>
  <c r="BU17" i="34"/>
  <c r="D17" i="34"/>
  <c r="CI16" i="34"/>
  <c r="CJ16" i="34"/>
  <c r="BV16" i="34"/>
  <c r="BU16" i="34"/>
  <c r="D16" i="34"/>
  <c r="CI15" i="34"/>
  <c r="CG15" i="34" s="1"/>
  <c r="CJ15" i="34"/>
  <c r="BV15" i="34"/>
  <c r="BU15" i="34"/>
  <c r="D15" i="34"/>
  <c r="CI14" i="34"/>
  <c r="CJ14" i="34" s="1"/>
  <c r="BV14" i="34"/>
  <c r="BU14" i="34"/>
  <c r="D14" i="34"/>
  <c r="CI10" i="34"/>
  <c r="CJ10" i="34"/>
  <c r="BV10" i="34"/>
  <c r="BU10" i="34"/>
  <c r="D10" i="34"/>
  <c r="CI13" i="34"/>
  <c r="CJ13" i="34" s="1"/>
  <c r="BV13" i="34"/>
  <c r="BU13" i="34"/>
  <c r="D13" i="34"/>
  <c r="CI12" i="34"/>
  <c r="CJ12" i="34" s="1"/>
  <c r="BV12" i="34"/>
  <c r="BU12" i="34"/>
  <c r="D12" i="34"/>
  <c r="CI11" i="34"/>
  <c r="CG11" i="34" s="1"/>
  <c r="CJ11" i="34"/>
  <c r="BU11" i="34"/>
  <c r="BT11" i="34"/>
  <c r="D11" i="34" s="1"/>
  <c r="CI9" i="34"/>
  <c r="CG9" i="34" s="1"/>
  <c r="CJ9" i="34"/>
  <c r="BV9" i="34"/>
  <c r="BU9" i="34"/>
  <c r="D9" i="34"/>
  <c r="CI8" i="34"/>
  <c r="CG8" i="34" s="1"/>
  <c r="CJ8" i="34"/>
  <c r="BV8" i="34"/>
  <c r="BU8" i="34"/>
  <c r="D8" i="34"/>
  <c r="CI7" i="34"/>
  <c r="CJ7" i="34" s="1"/>
  <c r="BU7" i="34"/>
  <c r="BT7" i="34"/>
  <c r="BV7" i="34" s="1"/>
  <c r="BA7" i="34"/>
  <c r="AL1" i="34"/>
  <c r="AK1" i="34"/>
  <c r="AJ1" i="34"/>
  <c r="AI1" i="34"/>
  <c r="AH1" i="34"/>
  <c r="AG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BU22" i="19"/>
  <c r="BV22" i="19"/>
  <c r="D8" i="20"/>
  <c r="D44" i="30"/>
  <c r="BA44" i="30"/>
  <c r="BW44" i="30"/>
  <c r="CL44" i="30"/>
  <c r="CO44" i="30"/>
  <c r="CM44" i="30"/>
  <c r="CP44" i="30"/>
  <c r="CN44" i="30"/>
  <c r="CQ44" i="30"/>
  <c r="BV44" i="30"/>
  <c r="CJ44" i="30"/>
  <c r="CK44" i="30"/>
  <c r="D43" i="30"/>
  <c r="BA43" i="30"/>
  <c r="BW43" i="30"/>
  <c r="CL43" i="30"/>
  <c r="CO43" i="30"/>
  <c r="CM43" i="30"/>
  <c r="CP43" i="30"/>
  <c r="CN43" i="30"/>
  <c r="CQ43" i="30"/>
  <c r="BV43" i="30"/>
  <c r="CJ43" i="30"/>
  <c r="CH43" i="30"/>
  <c r="CF43" i="30"/>
  <c r="CK43" i="30"/>
  <c r="D40" i="30"/>
  <c r="BA40" i="30"/>
  <c r="CN31" i="30"/>
  <c r="CQ31" i="30"/>
  <c r="CJ40" i="30"/>
  <c r="CH40" i="30"/>
  <c r="CK40" i="30"/>
  <c r="CL40" i="30"/>
  <c r="CO40" i="30"/>
  <c r="CM40" i="30"/>
  <c r="CP40" i="30"/>
  <c r="CN40" i="30"/>
  <c r="CQ40" i="30"/>
  <c r="BV40" i="30"/>
  <c r="BW40" i="30"/>
  <c r="BT25" i="22"/>
  <c r="BT9" i="22"/>
  <c r="CI23" i="19"/>
  <c r="CG23" i="19"/>
  <c r="CJ23" i="19"/>
  <c r="BT23" i="19"/>
  <c r="BV23" i="19"/>
  <c r="BU23" i="19"/>
  <c r="BU24" i="19"/>
  <c r="BV24" i="19"/>
  <c r="BU25" i="19"/>
  <c r="BV25" i="19"/>
  <c r="BU28" i="21"/>
  <c r="BV28" i="21"/>
  <c r="CI28" i="21"/>
  <c r="CG28" i="21"/>
  <c r="CJ28" i="21"/>
  <c r="CE21" i="21"/>
  <c r="CC21" i="21"/>
  <c r="CD21" i="21"/>
  <c r="CH21" i="21"/>
  <c r="CE22" i="21"/>
  <c r="CC22" i="21"/>
  <c r="CD22" i="21"/>
  <c r="CH22" i="21"/>
  <c r="CE23" i="21"/>
  <c r="CF23" i="21"/>
  <c r="CH23" i="21"/>
  <c r="CE24" i="21"/>
  <c r="CC24" i="21"/>
  <c r="CD24" i="21"/>
  <c r="CF24" i="21"/>
  <c r="CH24" i="21"/>
  <c r="CE25" i="21"/>
  <c r="CC25" i="21"/>
  <c r="CD25" i="21"/>
  <c r="CF25" i="21"/>
  <c r="CH25" i="21"/>
  <c r="D25" i="21"/>
  <c r="BA25" i="21"/>
  <c r="BV25" i="21"/>
  <c r="BU25" i="21"/>
  <c r="CI25" i="21"/>
  <c r="CJ25" i="21"/>
  <c r="D23" i="21"/>
  <c r="BA23" i="21"/>
  <c r="BV23" i="21"/>
  <c r="BU23" i="21"/>
  <c r="CI23" i="21"/>
  <c r="CJ23" i="21"/>
  <c r="D22" i="21"/>
  <c r="BA22" i="21"/>
  <c r="BV22" i="21"/>
  <c r="BU22" i="21"/>
  <c r="CI22" i="21"/>
  <c r="CJ22" i="21"/>
  <c r="BT9" i="21"/>
  <c r="D7" i="21"/>
  <c r="D37" i="30"/>
  <c r="CJ36" i="30"/>
  <c r="CK36" i="30"/>
  <c r="CJ37" i="30"/>
  <c r="CH37" i="30"/>
  <c r="BV36" i="30"/>
  <c r="BW36" i="30"/>
  <c r="BV37" i="30"/>
  <c r="BW37" i="30"/>
  <c r="D36" i="30"/>
  <c r="D35" i="30"/>
  <c r="BA35" i="30"/>
  <c r="BV35" i="30"/>
  <c r="BW35" i="30"/>
  <c r="CJ35" i="30"/>
  <c r="CH35" i="30"/>
  <c r="BT30" i="30"/>
  <c r="BV40" i="13"/>
  <c r="CK40" i="13"/>
  <c r="CL40" i="13"/>
  <c r="CM40" i="13"/>
  <c r="BU40" i="13"/>
  <c r="CI40" i="13"/>
  <c r="CG40" i="13" s="1"/>
  <c r="BA40" i="13"/>
  <c r="D40" i="13"/>
  <c r="BV39" i="13"/>
  <c r="CK39" i="13"/>
  <c r="CL39" i="13"/>
  <c r="CM39" i="13"/>
  <c r="BU39" i="13"/>
  <c r="CI39" i="13"/>
  <c r="CG39" i="13" s="1"/>
  <c r="CH39" i="13" s="1"/>
  <c r="BA39" i="13"/>
  <c r="D39" i="13"/>
  <c r="CH29" i="18"/>
  <c r="CE29" i="18"/>
  <c r="CE28" i="18"/>
  <c r="CH28" i="18"/>
  <c r="CE30" i="18"/>
  <c r="CH30" i="18"/>
  <c r="CF21" i="21"/>
  <c r="BA23" i="19"/>
  <c r="CH44" i="30"/>
  <c r="CG10" i="34"/>
  <c r="CH10" i="34" s="1"/>
  <c r="CG14" i="34"/>
  <c r="CH14" i="34" s="1"/>
  <c r="BA11" i="34"/>
  <c r="CG16" i="34"/>
  <c r="CH16" i="34" s="1"/>
  <c r="CG7" i="34"/>
  <c r="CH7" i="34" s="1"/>
  <c r="BV11" i="34"/>
  <c r="CD43" i="30"/>
  <c r="CE43" i="30"/>
  <c r="CG43" i="30"/>
  <c r="CI43" i="30"/>
  <c r="CF40" i="30"/>
  <c r="CI40" i="30"/>
  <c r="CE23" i="19"/>
  <c r="CH23" i="19"/>
  <c r="CF22" i="21"/>
  <c r="CE28" i="21"/>
  <c r="CF28" i="21" s="1"/>
  <c r="CH28" i="21"/>
  <c r="CC23" i="21"/>
  <c r="CD23" i="21"/>
  <c r="CK35" i="30"/>
  <c r="CK37" i="30"/>
  <c r="CI37" i="30"/>
  <c r="CF37" i="30"/>
  <c r="CH36" i="30"/>
  <c r="CF35" i="30"/>
  <c r="CI35" i="30"/>
  <c r="CC29" i="18"/>
  <c r="CD29" i="18"/>
  <c r="CF29" i="18"/>
  <c r="CC28" i="18"/>
  <c r="CD28" i="18"/>
  <c r="CF28" i="18"/>
  <c r="CF30" i="18"/>
  <c r="CC30" i="18"/>
  <c r="CD30" i="18"/>
  <c r="CF44" i="30"/>
  <c r="CI44" i="30"/>
  <c r="CD40" i="30"/>
  <c r="CE40" i="30"/>
  <c r="CG40" i="30"/>
  <c r="CC23" i="19"/>
  <c r="CD23" i="19"/>
  <c r="CF23" i="19"/>
  <c r="CC28" i="21"/>
  <c r="CD28" i="21" s="1"/>
  <c r="CI36" i="30"/>
  <c r="CF36" i="30"/>
  <c r="CD37" i="30"/>
  <c r="CE37" i="30"/>
  <c r="CG37" i="30"/>
  <c r="CG35" i="30"/>
  <c r="CD35" i="30"/>
  <c r="CE35" i="30"/>
  <c r="CD44" i="30"/>
  <c r="CE44" i="30"/>
  <c r="CG44" i="30"/>
  <c r="CD36" i="30"/>
  <c r="CE36" i="30"/>
  <c r="CG36" i="30"/>
  <c r="BV26" i="19"/>
  <c r="BU26" i="19"/>
  <c r="CI26" i="19"/>
  <c r="CG26" i="19"/>
  <c r="CE26" i="19"/>
  <c r="BA26" i="19"/>
  <c r="D26" i="19"/>
  <c r="CJ26" i="19"/>
  <c r="CF26" i="19"/>
  <c r="CC26" i="19"/>
  <c r="CD26" i="19"/>
  <c r="CH26" i="19"/>
  <c r="CI26" i="27"/>
  <c r="CG26" i="27"/>
  <c r="CH26" i="27" s="1"/>
  <c r="CI27" i="27"/>
  <c r="CJ27" i="27" s="1"/>
  <c r="CG27" i="27"/>
  <c r="CH27" i="27" s="1"/>
  <c r="D26" i="27"/>
  <c r="BA26" i="27"/>
  <c r="BV26" i="27"/>
  <c r="BU26" i="27"/>
  <c r="D23" i="27"/>
  <c r="BA23" i="27"/>
  <c r="BV23" i="27"/>
  <c r="BU23" i="27"/>
  <c r="CI23" i="27"/>
  <c r="CJ23" i="27"/>
  <c r="CI40" i="27"/>
  <c r="CJ40" i="27" s="1"/>
  <c r="CG40" i="27"/>
  <c r="CE40" i="27" s="1"/>
  <c r="D40" i="27"/>
  <c r="BA40" i="27"/>
  <c r="BV40" i="27"/>
  <c r="BU40" i="27"/>
  <c r="BA56" i="30"/>
  <c r="D56" i="30"/>
  <c r="CJ56" i="30"/>
  <c r="CH56" i="30"/>
  <c r="CL56" i="30"/>
  <c r="CO56" i="30"/>
  <c r="CM56" i="30"/>
  <c r="CP56" i="30"/>
  <c r="CN56" i="30"/>
  <c r="CQ56" i="30"/>
  <c r="BV56" i="30"/>
  <c r="BW56" i="30"/>
  <c r="D18" i="22"/>
  <c r="BA18" i="22"/>
  <c r="BV18" i="22"/>
  <c r="BU18" i="22"/>
  <c r="CI18" i="22"/>
  <c r="CG18" i="22" s="1"/>
  <c r="BA51" i="30"/>
  <c r="BA52" i="30"/>
  <c r="BA53" i="30"/>
  <c r="BA54" i="30"/>
  <c r="BW51" i="30"/>
  <c r="BW52" i="30"/>
  <c r="BW53" i="30"/>
  <c r="BW54" i="30"/>
  <c r="D54" i="30"/>
  <c r="BV54" i="30"/>
  <c r="CJ54" i="30"/>
  <c r="CK54" i="30"/>
  <c r="CH54" i="30"/>
  <c r="CI54" i="30"/>
  <c r="D53" i="30"/>
  <c r="BV53" i="30"/>
  <c r="CJ53" i="30"/>
  <c r="CH53" i="30"/>
  <c r="D52" i="30"/>
  <c r="BV52" i="30"/>
  <c r="CJ52" i="30"/>
  <c r="CH52" i="30"/>
  <c r="D51" i="30"/>
  <c r="BV51" i="30"/>
  <c r="CJ51" i="30"/>
  <c r="CH51" i="30"/>
  <c r="CI48" i="29"/>
  <c r="CG48" i="29" s="1"/>
  <c r="BA48" i="29"/>
  <c r="D48" i="29"/>
  <c r="BU48" i="29"/>
  <c r="BV48" i="29"/>
  <c r="CJ18" i="22"/>
  <c r="CK56" i="30"/>
  <c r="CJ26" i="27"/>
  <c r="CE26" i="27"/>
  <c r="CF26" i="27" s="1"/>
  <c r="CG23" i="27"/>
  <c r="CE23" i="27" s="1"/>
  <c r="CF56" i="30"/>
  <c r="CI56" i="30"/>
  <c r="CF51" i="30"/>
  <c r="CI51" i="30"/>
  <c r="CF52" i="30"/>
  <c r="CI52" i="30"/>
  <c r="CK52" i="30"/>
  <c r="CK51" i="30"/>
  <c r="CK53" i="30"/>
  <c r="CF54" i="30"/>
  <c r="CI53" i="30"/>
  <c r="CF53" i="30"/>
  <c r="BA35" i="29"/>
  <c r="D35" i="29"/>
  <c r="BU35" i="29"/>
  <c r="BV35" i="29"/>
  <c r="CI35" i="29"/>
  <c r="CJ35" i="29" s="1"/>
  <c r="BU59" i="29"/>
  <c r="CI59" i="29"/>
  <c r="CG59" i="29" s="1"/>
  <c r="CE59" i="29" s="1"/>
  <c r="CC59" i="29" s="1"/>
  <c r="CD59" i="29" s="1"/>
  <c r="CH23" i="27"/>
  <c r="CD56" i="30"/>
  <c r="CE56" i="30"/>
  <c r="CG56" i="30"/>
  <c r="CD52" i="30"/>
  <c r="CE52" i="30"/>
  <c r="CG52" i="30"/>
  <c r="CD51" i="30"/>
  <c r="CE51" i="30"/>
  <c r="CG51" i="30"/>
  <c r="CD54" i="30"/>
  <c r="CE54" i="30"/>
  <c r="CG54" i="30"/>
  <c r="CD53" i="30"/>
  <c r="CE53" i="30"/>
  <c r="CG53" i="30"/>
  <c r="CJ10" i="30"/>
  <c r="CH10" i="30"/>
  <c r="BV10" i="30"/>
  <c r="BU10" i="30"/>
  <c r="BA10" i="30"/>
  <c r="BA24" i="18"/>
  <c r="BS29" i="27"/>
  <c r="BW18" i="30"/>
  <c r="CL18" i="30"/>
  <c r="CO18" i="30"/>
  <c r="CM18" i="30"/>
  <c r="CP18" i="30"/>
  <c r="CN18" i="30"/>
  <c r="CQ18" i="30"/>
  <c r="BV18" i="30"/>
  <c r="CJ18" i="30"/>
  <c r="CK18" i="30"/>
  <c r="BA18" i="30"/>
  <c r="D18" i="30"/>
  <c r="D28" i="30"/>
  <c r="BV28" i="30"/>
  <c r="CJ28" i="30"/>
  <c r="CH28" i="30"/>
  <c r="BA28" i="30"/>
  <c r="BW28" i="30"/>
  <c r="CL28" i="30"/>
  <c r="CO28" i="30"/>
  <c r="CM28" i="30"/>
  <c r="CP28" i="30"/>
  <c r="CN28" i="30"/>
  <c r="CQ28" i="30"/>
  <c r="BA12" i="18"/>
  <c r="BA51" i="27"/>
  <c r="BV51" i="27"/>
  <c r="BU51" i="27"/>
  <c r="CI51" i="27"/>
  <c r="CJ51" i="27" s="1"/>
  <c r="D51" i="27"/>
  <c r="CD15" i="27"/>
  <c r="CF15" i="27"/>
  <c r="CI15" i="27"/>
  <c r="CJ15" i="27" s="1"/>
  <c r="CG15" i="27"/>
  <c r="CH15" i="27" s="1"/>
  <c r="CI16" i="27"/>
  <c r="CG16" i="27" s="1"/>
  <c r="CI17" i="27"/>
  <c r="CJ17" i="27" s="1"/>
  <c r="CI18" i="27"/>
  <c r="CJ18" i="27"/>
  <c r="CI20" i="27"/>
  <c r="CG20" i="27"/>
  <c r="CE20" i="27" s="1"/>
  <c r="CI21" i="27"/>
  <c r="CG21" i="27" s="1"/>
  <c r="CI22" i="27"/>
  <c r="CJ22" i="27" s="1"/>
  <c r="CG22" i="27"/>
  <c r="CH22" i="27" s="1"/>
  <c r="CI24" i="27"/>
  <c r="CG24" i="27" s="1"/>
  <c r="CI25" i="27"/>
  <c r="CG25" i="27" s="1"/>
  <c r="CI28" i="27"/>
  <c r="CJ28" i="27" s="1"/>
  <c r="CG28" i="27"/>
  <c r="CH28" i="27" s="1"/>
  <c r="CI31" i="27"/>
  <c r="CG31" i="27"/>
  <c r="CE31" i="27" s="1"/>
  <c r="CI32" i="27"/>
  <c r="CG32" i="27" s="1"/>
  <c r="CI33" i="27"/>
  <c r="CG33" i="27" s="1"/>
  <c r="CJ33" i="27"/>
  <c r="CI34" i="27"/>
  <c r="CG34" i="27" s="1"/>
  <c r="CD35" i="27"/>
  <c r="CF35" i="27"/>
  <c r="CI35" i="27"/>
  <c r="CG35" i="27" s="1"/>
  <c r="CH35" i="27" s="1"/>
  <c r="CC36" i="27"/>
  <c r="CD36" i="27"/>
  <c r="CF36" i="27"/>
  <c r="CI36" i="27"/>
  <c r="CJ36" i="27" s="1"/>
  <c r="CG36" i="27"/>
  <c r="CH36" i="27" s="1"/>
  <c r="CI37" i="27"/>
  <c r="CG37" i="27" s="1"/>
  <c r="CI38" i="27"/>
  <c r="CJ38" i="27" s="1"/>
  <c r="CI39" i="27"/>
  <c r="CJ39" i="27" s="1"/>
  <c r="CG39" i="27"/>
  <c r="CE39" i="27" s="1"/>
  <c r="CI41" i="27"/>
  <c r="CJ41" i="27" s="1"/>
  <c r="CI14" i="18"/>
  <c r="CG14" i="18"/>
  <c r="CI15" i="18"/>
  <c r="CG15" i="18"/>
  <c r="CI16" i="18"/>
  <c r="CG16" i="18"/>
  <c r="CI17" i="18"/>
  <c r="CG17" i="18"/>
  <c r="CI18" i="18"/>
  <c r="CG18" i="18"/>
  <c r="CE18" i="18"/>
  <c r="CI19" i="18"/>
  <c r="CG19" i="18"/>
  <c r="D14" i="18"/>
  <c r="D15" i="18"/>
  <c r="D16" i="18"/>
  <c r="D17" i="18"/>
  <c r="D18" i="18"/>
  <c r="D19" i="18"/>
  <c r="BU14" i="18"/>
  <c r="BV14" i="18"/>
  <c r="BU15" i="18"/>
  <c r="BV15" i="18"/>
  <c r="BU16" i="18"/>
  <c r="BV16" i="18"/>
  <c r="BU17" i="18"/>
  <c r="BV17" i="18"/>
  <c r="BU18" i="18"/>
  <c r="BV18" i="18"/>
  <c r="BU19" i="18"/>
  <c r="BV19" i="18"/>
  <c r="BA14" i="18"/>
  <c r="BA15" i="18"/>
  <c r="BA16" i="18"/>
  <c r="BA17" i="18"/>
  <c r="BA18" i="18"/>
  <c r="BA19" i="18"/>
  <c r="BV21" i="21"/>
  <c r="BA21" i="21"/>
  <c r="D21" i="21"/>
  <c r="CI21" i="21"/>
  <c r="CJ21" i="21"/>
  <c r="BU21" i="21"/>
  <c r="BU9" i="18"/>
  <c r="CK10" i="30"/>
  <c r="D10" i="30"/>
  <c r="CN10" i="30"/>
  <c r="CQ10" i="30"/>
  <c r="CL10" i="30"/>
  <c r="CO10" i="30"/>
  <c r="BW10" i="30"/>
  <c r="CM10" i="30"/>
  <c r="CP10" i="30"/>
  <c r="CH18" i="30"/>
  <c r="CF10" i="30"/>
  <c r="CI10" i="30"/>
  <c r="CI28" i="30"/>
  <c r="CF28" i="30"/>
  <c r="CG28" i="30"/>
  <c r="CK28" i="30"/>
  <c r="CJ20" i="27"/>
  <c r="CJ37" i="27"/>
  <c r="CJ24" i="27"/>
  <c r="CJ25" i="27"/>
  <c r="CJ21" i="27"/>
  <c r="CJ31" i="27"/>
  <c r="CH31" i="27"/>
  <c r="CJ18" i="18"/>
  <c r="CJ15" i="18"/>
  <c r="CJ17" i="18"/>
  <c r="CJ16" i="18"/>
  <c r="CJ14" i="18"/>
  <c r="CE14" i="18"/>
  <c r="CF14" i="18"/>
  <c r="CH14" i="18"/>
  <c r="CE16" i="18"/>
  <c r="CC16" i="18"/>
  <c r="CD16" i="18"/>
  <c r="CH16" i="18"/>
  <c r="CJ19" i="18"/>
  <c r="CE17" i="18"/>
  <c r="CH17" i="18"/>
  <c r="CH15" i="18"/>
  <c r="CE15" i="18"/>
  <c r="CH19" i="18"/>
  <c r="CE19" i="18"/>
  <c r="CF18" i="18"/>
  <c r="CC18" i="18"/>
  <c r="CD18" i="18"/>
  <c r="CH18" i="18"/>
  <c r="D24" i="21"/>
  <c r="BA24" i="21"/>
  <c r="BV24" i="21"/>
  <c r="BU24" i="21"/>
  <c r="CI24" i="21"/>
  <c r="CJ24" i="21"/>
  <c r="D14" i="22"/>
  <c r="BA14" i="22"/>
  <c r="BV14" i="22"/>
  <c r="BU14" i="22"/>
  <c r="CI14" i="22"/>
  <c r="CJ14" i="22" s="1"/>
  <c r="CF18" i="30"/>
  <c r="CI18" i="30"/>
  <c r="CD10" i="30"/>
  <c r="CE10" i="30"/>
  <c r="CG10" i="30"/>
  <c r="CC14" i="18"/>
  <c r="CD14" i="18"/>
  <c r="CF16" i="18"/>
  <c r="CF19" i="18"/>
  <c r="CC19" i="18"/>
  <c r="CD19" i="18"/>
  <c r="CC15" i="18"/>
  <c r="CD15" i="18"/>
  <c r="CF15" i="18"/>
  <c r="CF17" i="18"/>
  <c r="CC17" i="18"/>
  <c r="CD17" i="18"/>
  <c r="D7" i="13"/>
  <c r="CI33" i="22"/>
  <c r="CJ33" i="22" s="1"/>
  <c r="BA33" i="22"/>
  <c r="BV33" i="22"/>
  <c r="BU33" i="22"/>
  <c r="CG18" i="30"/>
  <c r="CD18" i="30"/>
  <c r="CE18" i="30"/>
  <c r="D33" i="22"/>
  <c r="D19" i="27"/>
  <c r="BA19" i="27"/>
  <c r="BV19" i="27"/>
  <c r="BU19" i="27"/>
  <c r="CI19" i="27"/>
  <c r="CJ19" i="27"/>
  <c r="D30" i="27"/>
  <c r="BA30" i="27"/>
  <c r="BV30" i="27"/>
  <c r="BU30" i="27"/>
  <c r="CI30" i="27"/>
  <c r="CJ30" i="27"/>
  <c r="BT15" i="27"/>
  <c r="D15" i="27" s="1"/>
  <c r="BV12" i="18"/>
  <c r="BT10" i="18"/>
  <c r="D38" i="13"/>
  <c r="BA38" i="13"/>
  <c r="BV38" i="13"/>
  <c r="CK38" i="13"/>
  <c r="CL38" i="13"/>
  <c r="CM38" i="13"/>
  <c r="BU38" i="13"/>
  <c r="CI38" i="13"/>
  <c r="CG38" i="13" s="1"/>
  <c r="CH38" i="13" s="1"/>
  <c r="BA9" i="30"/>
  <c r="CK7" i="13"/>
  <c r="CL7" i="13"/>
  <c r="CM7" i="13"/>
  <c r="CK8" i="13"/>
  <c r="CL8" i="13"/>
  <c r="CM8" i="13"/>
  <c r="CK9" i="13"/>
  <c r="CL9" i="13"/>
  <c r="CM9" i="13"/>
  <c r="CK10" i="13"/>
  <c r="CL10" i="13"/>
  <c r="CM10" i="13"/>
  <c r="CK12" i="13"/>
  <c r="CL12" i="13"/>
  <c r="CM12" i="13"/>
  <c r="CK13" i="13"/>
  <c r="CL13" i="13"/>
  <c r="CM13" i="13"/>
  <c r="CK14" i="13"/>
  <c r="CL14" i="13"/>
  <c r="CM14" i="13"/>
  <c r="CK15" i="13"/>
  <c r="CL15" i="13"/>
  <c r="CM15" i="13"/>
  <c r="CK16" i="13"/>
  <c r="CL16" i="13"/>
  <c r="CM16" i="13"/>
  <c r="CK18" i="13"/>
  <c r="CL18" i="13"/>
  <c r="CM18" i="13"/>
  <c r="CK19" i="13"/>
  <c r="CL19" i="13"/>
  <c r="CM19" i="13"/>
  <c r="CK21" i="13"/>
  <c r="CL21" i="13"/>
  <c r="CM21" i="13"/>
  <c r="CK11" i="13"/>
  <c r="CL11" i="13"/>
  <c r="CM11" i="13"/>
  <c r="CK25" i="13"/>
  <c r="CL25" i="13"/>
  <c r="CM25" i="13"/>
  <c r="CK26" i="13"/>
  <c r="CL26" i="13"/>
  <c r="CM26" i="13"/>
  <c r="CK27" i="13"/>
  <c r="CL27" i="13"/>
  <c r="CM27" i="13"/>
  <c r="CK30" i="13"/>
  <c r="CL30" i="13"/>
  <c r="CM30" i="13"/>
  <c r="CK31" i="13"/>
  <c r="CL31" i="13"/>
  <c r="CM31" i="13"/>
  <c r="CK32" i="13"/>
  <c r="CL32" i="13"/>
  <c r="CM32" i="13"/>
  <c r="CK33" i="13"/>
  <c r="CL33" i="13"/>
  <c r="CM33" i="13"/>
  <c r="CK34" i="13"/>
  <c r="CL34" i="13"/>
  <c r="CM34" i="13"/>
  <c r="CK37" i="13"/>
  <c r="CL37" i="13"/>
  <c r="CM37" i="13"/>
  <c r="CK20" i="13"/>
  <c r="CL20" i="13"/>
  <c r="CM20" i="13"/>
  <c r="CK24" i="13"/>
  <c r="CL24" i="13"/>
  <c r="CM24" i="13"/>
  <c r="CN8" i="30"/>
  <c r="CQ8" i="30"/>
  <c r="CN9" i="30"/>
  <c r="CQ9" i="30"/>
  <c r="CN13" i="30"/>
  <c r="CQ13" i="30"/>
  <c r="CN15" i="30"/>
  <c r="CQ15" i="30"/>
  <c r="CN17" i="30"/>
  <c r="CQ17" i="30"/>
  <c r="CN19" i="30"/>
  <c r="CQ19" i="30"/>
  <c r="CN21" i="30"/>
  <c r="CQ21" i="30"/>
  <c r="CN23" i="30"/>
  <c r="CQ23" i="30"/>
  <c r="CN25" i="30"/>
  <c r="CQ25" i="30"/>
  <c r="CN27" i="30"/>
  <c r="CQ27" i="30"/>
  <c r="CN29" i="30"/>
  <c r="CQ29" i="30"/>
  <c r="CN32" i="30"/>
  <c r="CQ32" i="30"/>
  <c r="CN33" i="30"/>
  <c r="CQ33" i="30"/>
  <c r="CN11" i="30"/>
  <c r="CQ11" i="30"/>
  <c r="CN34" i="30"/>
  <c r="CQ34" i="30"/>
  <c r="CN41" i="30"/>
  <c r="CQ41" i="30"/>
  <c r="CN42" i="30"/>
  <c r="CQ42" i="30"/>
  <c r="CN45" i="30"/>
  <c r="CQ45" i="30"/>
  <c r="CN46" i="30"/>
  <c r="CQ46" i="30"/>
  <c r="CN47" i="30"/>
  <c r="CQ47" i="30"/>
  <c r="CN49" i="30"/>
  <c r="CQ49" i="30"/>
  <c r="CN50" i="30"/>
  <c r="CQ50" i="30"/>
  <c r="CN57" i="30"/>
  <c r="CQ57" i="30"/>
  <c r="CN58" i="30"/>
  <c r="CQ58" i="30"/>
  <c r="CN59" i="30"/>
  <c r="CQ59" i="30"/>
  <c r="CN7" i="30"/>
  <c r="CQ7" i="30"/>
  <c r="CM8" i="30"/>
  <c r="CP8" i="30"/>
  <c r="CM9" i="30"/>
  <c r="CP9" i="30"/>
  <c r="CM13" i="30"/>
  <c r="CP13" i="30"/>
  <c r="CM15" i="30"/>
  <c r="CP15" i="30"/>
  <c r="CM17" i="30"/>
  <c r="CP17" i="30"/>
  <c r="CM19" i="30"/>
  <c r="CP19" i="30"/>
  <c r="CM21" i="30"/>
  <c r="CP21" i="30"/>
  <c r="CM23" i="30"/>
  <c r="CP23" i="30"/>
  <c r="CM25" i="30"/>
  <c r="CP25" i="30"/>
  <c r="CM27" i="30"/>
  <c r="CP27" i="30"/>
  <c r="CM29" i="30"/>
  <c r="CP29" i="30"/>
  <c r="CM31" i="30"/>
  <c r="CP31" i="30"/>
  <c r="CM32" i="30"/>
  <c r="CP32" i="30"/>
  <c r="CM33" i="30"/>
  <c r="CP33" i="30"/>
  <c r="CM11" i="30"/>
  <c r="CP11" i="30"/>
  <c r="CM34" i="30"/>
  <c r="CP34" i="30"/>
  <c r="CM41" i="30"/>
  <c r="CP41" i="30"/>
  <c r="CM42" i="30"/>
  <c r="CP42" i="30"/>
  <c r="CM45" i="30"/>
  <c r="CP45" i="30"/>
  <c r="CM46" i="30"/>
  <c r="CP46" i="30"/>
  <c r="CM47" i="30"/>
  <c r="CP47" i="30"/>
  <c r="CM49" i="30"/>
  <c r="CP49" i="30"/>
  <c r="CM50" i="30"/>
  <c r="CP50" i="30"/>
  <c r="CM57" i="30"/>
  <c r="CP57" i="30"/>
  <c r="CM58" i="30"/>
  <c r="CP58" i="30"/>
  <c r="CM59" i="30"/>
  <c r="CP59" i="30"/>
  <c r="CM7" i="30"/>
  <c r="CP7" i="30"/>
  <c r="CL8" i="30"/>
  <c r="CO8" i="30"/>
  <c r="CL9" i="30"/>
  <c r="CO9" i="30"/>
  <c r="CL13" i="30"/>
  <c r="CO13" i="30"/>
  <c r="CL15" i="30"/>
  <c r="CO15" i="30"/>
  <c r="CL17" i="30"/>
  <c r="CO17" i="30"/>
  <c r="CL19" i="30"/>
  <c r="CO19" i="30"/>
  <c r="CL21" i="30"/>
  <c r="CO21" i="30"/>
  <c r="CL23" i="30"/>
  <c r="CO23" i="30"/>
  <c r="CL25" i="30"/>
  <c r="CO25" i="30"/>
  <c r="CL27" i="30"/>
  <c r="CO27" i="30"/>
  <c r="CL29" i="30"/>
  <c r="CO29" i="30"/>
  <c r="CL31" i="30"/>
  <c r="CO31" i="30"/>
  <c r="CL32" i="30"/>
  <c r="CO32" i="30"/>
  <c r="CL33" i="30"/>
  <c r="CO33" i="30"/>
  <c r="CL11" i="30"/>
  <c r="CO11" i="30"/>
  <c r="CL34" i="30"/>
  <c r="CO34" i="30"/>
  <c r="CL41" i="30"/>
  <c r="CO41" i="30"/>
  <c r="CL42" i="30"/>
  <c r="CO42" i="30"/>
  <c r="CL45" i="30"/>
  <c r="CO45" i="30"/>
  <c r="CL46" i="30"/>
  <c r="CO46" i="30"/>
  <c r="CL47" i="30"/>
  <c r="CO47" i="30"/>
  <c r="CL49" i="30"/>
  <c r="CO49" i="30"/>
  <c r="CL50" i="30"/>
  <c r="CO50" i="30"/>
  <c r="CL57" i="30"/>
  <c r="CO57" i="30"/>
  <c r="CL58" i="30"/>
  <c r="CO58" i="30"/>
  <c r="CL59" i="30"/>
  <c r="CO59" i="30"/>
  <c r="CL7" i="30"/>
  <c r="CO7" i="30"/>
  <c r="BU82" i="29"/>
  <c r="BA70" i="29"/>
  <c r="BV50" i="27"/>
  <c r="BU50" i="27"/>
  <c r="CI50" i="27"/>
  <c r="CJ50" i="27" s="1"/>
  <c r="BA50" i="27"/>
  <c r="D50" i="27"/>
  <c r="BV25" i="18"/>
  <c r="BU25" i="18"/>
  <c r="CI25" i="18"/>
  <c r="CG25" i="18"/>
  <c r="BA25" i="18"/>
  <c r="D25" i="18"/>
  <c r="BA8" i="18"/>
  <c r="BV8" i="18"/>
  <c r="BU8" i="18"/>
  <c r="CI8" i="18"/>
  <c r="CG8" i="18"/>
  <c r="CE8" i="18"/>
  <c r="D8" i="18"/>
  <c r="BT7" i="18"/>
  <c r="BU7" i="18"/>
  <c r="BV7" i="18"/>
  <c r="CI7" i="18"/>
  <c r="CJ7" i="18"/>
  <c r="D9" i="18"/>
  <c r="BA9" i="18"/>
  <c r="BV9" i="18"/>
  <c r="CI9" i="18"/>
  <c r="CJ9" i="18"/>
  <c r="D10" i="18"/>
  <c r="BU10" i="18"/>
  <c r="BV10" i="18"/>
  <c r="CI10" i="18"/>
  <c r="CJ10" i="18"/>
  <c r="D11" i="18"/>
  <c r="BA11" i="18"/>
  <c r="BU11" i="18"/>
  <c r="BV11" i="18"/>
  <c r="CI11" i="18"/>
  <c r="CJ11" i="18"/>
  <c r="D12" i="18"/>
  <c r="BU12" i="18"/>
  <c r="CI12" i="18"/>
  <c r="CJ12" i="18"/>
  <c r="D20" i="18"/>
  <c r="BA20" i="18"/>
  <c r="BU20" i="18"/>
  <c r="BV20" i="18"/>
  <c r="CI20" i="18"/>
  <c r="CJ20" i="18"/>
  <c r="D21" i="18"/>
  <c r="BA21" i="18"/>
  <c r="BU21" i="18"/>
  <c r="BV21" i="18"/>
  <c r="CI21" i="18"/>
  <c r="CJ21" i="18"/>
  <c r="D22" i="18"/>
  <c r="BA22" i="18"/>
  <c r="BU22" i="18"/>
  <c r="BV22" i="18"/>
  <c r="CI22" i="18"/>
  <c r="CJ22" i="18"/>
  <c r="D23" i="18"/>
  <c r="BA23" i="18"/>
  <c r="BU23" i="18"/>
  <c r="BV23" i="18"/>
  <c r="CI23" i="18"/>
  <c r="CJ23" i="18"/>
  <c r="CI24" i="18"/>
  <c r="CJ24" i="18"/>
  <c r="BV24" i="18"/>
  <c r="D26" i="18"/>
  <c r="BA26" i="18"/>
  <c r="BU26" i="18"/>
  <c r="BV26" i="18"/>
  <c r="CI26" i="18"/>
  <c r="CG26" i="18"/>
  <c r="CH26" i="18"/>
  <c r="BT27" i="18"/>
  <c r="BU27" i="18"/>
  <c r="CI27" i="18"/>
  <c r="CG27" i="18"/>
  <c r="CH27" i="18"/>
  <c r="D13" i="18"/>
  <c r="BA13" i="18"/>
  <c r="BU13" i="18"/>
  <c r="BV13" i="18"/>
  <c r="CI13" i="18"/>
  <c r="CG13" i="18"/>
  <c r="CH13" i="18"/>
  <c r="BA59" i="30"/>
  <c r="BW59" i="30"/>
  <c r="BV59" i="30"/>
  <c r="CJ59" i="30"/>
  <c r="CH59" i="30"/>
  <c r="D59" i="30"/>
  <c r="BU23" i="13"/>
  <c r="D18" i="32"/>
  <c r="BA18" i="32"/>
  <c r="BU18" i="32"/>
  <c r="BV18" i="32"/>
  <c r="CI18" i="32"/>
  <c r="CG18" i="32"/>
  <c r="CE18" i="32" s="1"/>
  <c r="CJ58" i="30"/>
  <c r="CH58" i="30"/>
  <c r="BV58" i="30"/>
  <c r="D20" i="13"/>
  <c r="D24" i="13"/>
  <c r="BW58" i="30"/>
  <c r="BA58" i="30"/>
  <c r="CI24" i="29"/>
  <c r="CJ24" i="29" s="1"/>
  <c r="CI26" i="29"/>
  <c r="CJ26" i="29" s="1"/>
  <c r="CI25" i="29"/>
  <c r="CJ25" i="29" s="1"/>
  <c r="CI27" i="29"/>
  <c r="CJ27" i="29" s="1"/>
  <c r="CI28" i="29"/>
  <c r="CG28" i="29" s="1"/>
  <c r="CI29" i="29"/>
  <c r="CI49" i="29"/>
  <c r="CG49" i="29" s="1"/>
  <c r="CE49" i="29" s="1"/>
  <c r="CC49" i="29" s="1"/>
  <c r="CD49" i="29" s="1"/>
  <c r="CI31" i="29"/>
  <c r="CG31" i="29" s="1"/>
  <c r="CI33" i="29"/>
  <c r="CG33" i="29" s="1"/>
  <c r="CE33" i="29" s="1"/>
  <c r="CI34" i="29"/>
  <c r="CG34" i="29" s="1"/>
  <c r="D33" i="29"/>
  <c r="BA33" i="29"/>
  <c r="BV33" i="29"/>
  <c r="BU33" i="29"/>
  <c r="CJ25" i="18"/>
  <c r="CJ27" i="18"/>
  <c r="CF8" i="18"/>
  <c r="CC8" i="18"/>
  <c r="CD8" i="18"/>
  <c r="D7" i="18"/>
  <c r="CJ26" i="18"/>
  <c r="CJ18" i="32"/>
  <c r="CJ8" i="18"/>
  <c r="CF59" i="30"/>
  <c r="CI59" i="30"/>
  <c r="CK59" i="30"/>
  <c r="CH8" i="18"/>
  <c r="CH25" i="18"/>
  <c r="CE25" i="18"/>
  <c r="BU24" i="18"/>
  <c r="CJ13" i="18"/>
  <c r="CG22" i="18"/>
  <c r="CG24" i="18"/>
  <c r="CH24" i="18"/>
  <c r="CG23" i="18"/>
  <c r="CG11" i="18"/>
  <c r="CE11" i="18"/>
  <c r="CC11" i="18"/>
  <c r="CD11" i="18"/>
  <c r="CG7" i="18"/>
  <c r="CG21" i="18"/>
  <c r="CG10" i="18"/>
  <c r="CG12" i="18"/>
  <c r="CG9" i="18"/>
  <c r="CH9" i="18"/>
  <c r="BV27" i="18"/>
  <c r="CE13" i="18"/>
  <c r="CG20" i="18"/>
  <c r="CH20" i="18"/>
  <c r="CE27" i="18"/>
  <c r="CE26" i="18"/>
  <c r="D27" i="18"/>
  <c r="BA10" i="18"/>
  <c r="BA27" i="18"/>
  <c r="BA7" i="18"/>
  <c r="CK58" i="30"/>
  <c r="CF58" i="30"/>
  <c r="CD58" i="30"/>
  <c r="CE58" i="30"/>
  <c r="CI58" i="30"/>
  <c r="CH18" i="32"/>
  <c r="CE20" i="21"/>
  <c r="CC20" i="21"/>
  <c r="CD20" i="21"/>
  <c r="CH20" i="21"/>
  <c r="CI20" i="21"/>
  <c r="CJ20" i="21"/>
  <c r="D20" i="21"/>
  <c r="BA20" i="21"/>
  <c r="BV20" i="21"/>
  <c r="BU20" i="21"/>
  <c r="D43" i="27"/>
  <c r="CF25" i="18"/>
  <c r="CC25" i="18"/>
  <c r="CD25" i="18"/>
  <c r="CG58" i="30"/>
  <c r="CD59" i="30"/>
  <c r="CE59" i="30"/>
  <c r="CG59" i="30"/>
  <c r="CE24" i="18"/>
  <c r="CF24" i="18"/>
  <c r="CE20" i="18"/>
  <c r="CF20" i="18"/>
  <c r="CF11" i="18"/>
  <c r="CH22" i="18"/>
  <c r="CE22" i="18"/>
  <c r="CH11" i="18"/>
  <c r="CF13" i="18"/>
  <c r="CC13" i="18"/>
  <c r="CD13" i="18"/>
  <c r="CE12" i="18"/>
  <c r="CH12" i="18"/>
  <c r="CE9" i="18"/>
  <c r="CC9" i="18"/>
  <c r="CD9" i="18"/>
  <c r="CH10" i="18"/>
  <c r="CE10" i="18"/>
  <c r="CE21" i="18"/>
  <c r="CH21" i="18"/>
  <c r="CE7" i="18"/>
  <c r="CH7" i="18"/>
  <c r="CH23" i="18"/>
  <c r="CE23" i="18"/>
  <c r="CC27" i="18"/>
  <c r="CD27" i="18"/>
  <c r="CF27" i="18"/>
  <c r="CF26" i="18"/>
  <c r="CC26" i="18"/>
  <c r="CD26" i="18"/>
  <c r="CF20" i="21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R1" i="22"/>
  <c r="Q1" i="22"/>
  <c r="D58" i="30"/>
  <c r="D49" i="27"/>
  <c r="BA49" i="27"/>
  <c r="BV49" i="27"/>
  <c r="BU49" i="27"/>
  <c r="CI49" i="27"/>
  <c r="CJ49" i="27" s="1"/>
  <c r="BA24" i="13"/>
  <c r="BV24" i="13"/>
  <c r="BU24" i="13"/>
  <c r="CI24" i="13"/>
  <c r="CJ24" i="13" s="1"/>
  <c r="BA20" i="13"/>
  <c r="BV20" i="13"/>
  <c r="BU20" i="13"/>
  <c r="CI20" i="13"/>
  <c r="CG20" i="13" s="1"/>
  <c r="D37" i="13"/>
  <c r="BA37" i="13"/>
  <c r="BV37" i="13"/>
  <c r="BU37" i="13"/>
  <c r="CI37" i="13"/>
  <c r="CJ37" i="13"/>
  <c r="CC20" i="18"/>
  <c r="CD20" i="18"/>
  <c r="CG37" i="13"/>
  <c r="CH37" i="13" s="1"/>
  <c r="CC24" i="18"/>
  <c r="CD24" i="18"/>
  <c r="CC22" i="18"/>
  <c r="CD22" i="18"/>
  <c r="CF22" i="18"/>
  <c r="CC7" i="18"/>
  <c r="CD7" i="18"/>
  <c r="CF7" i="18"/>
  <c r="CC21" i="18"/>
  <c r="CD21" i="18"/>
  <c r="CF21" i="18"/>
  <c r="CC10" i="18"/>
  <c r="CD10" i="18"/>
  <c r="CF10" i="18"/>
  <c r="CF9" i="18"/>
  <c r="CC12" i="18"/>
  <c r="CD12" i="18"/>
  <c r="CF12" i="18"/>
  <c r="CC23" i="18"/>
  <c r="CD23" i="18"/>
  <c r="CF23" i="18"/>
  <c r="D27" i="27"/>
  <c r="BA27" i="27"/>
  <c r="BV27" i="27"/>
  <c r="BU27" i="27"/>
  <c r="BV33" i="13"/>
  <c r="BU33" i="13"/>
  <c r="BA33" i="13"/>
  <c r="CI33" i="13"/>
  <c r="CJ33" i="13" s="1"/>
  <c r="D33" i="13"/>
  <c r="D44" i="27"/>
  <c r="D45" i="27"/>
  <c r="D46" i="27"/>
  <c r="D47" i="27"/>
  <c r="BV46" i="27"/>
  <c r="CI46" i="27"/>
  <c r="CJ46" i="27" s="1"/>
  <c r="BU46" i="27"/>
  <c r="BA46" i="27"/>
  <c r="BS12" i="27"/>
  <c r="BU12" i="27" s="1"/>
  <c r="BA48" i="27"/>
  <c r="D48" i="27"/>
  <c r="CI48" i="27"/>
  <c r="CJ48" i="27" s="1"/>
  <c r="BV48" i="27"/>
  <c r="BU48" i="27"/>
  <c r="BA44" i="27"/>
  <c r="BA45" i="27"/>
  <c r="BA47" i="27"/>
  <c r="CI44" i="27"/>
  <c r="CJ44" i="27" s="1"/>
  <c r="CI45" i="27"/>
  <c r="CJ45" i="27" s="1"/>
  <c r="CI47" i="27"/>
  <c r="CJ47" i="27" s="1"/>
  <c r="CG47" i="27"/>
  <c r="CE47" i="27" s="1"/>
  <c r="BS22" i="13"/>
  <c r="BU22" i="13" s="1"/>
  <c r="BT22" i="13"/>
  <c r="CK22" i="13" s="1"/>
  <c r="BV9" i="21"/>
  <c r="D9" i="21"/>
  <c r="D10" i="21"/>
  <c r="BA9" i="21"/>
  <c r="CD9" i="21"/>
  <c r="CF9" i="21"/>
  <c r="CH9" i="21"/>
  <c r="CI9" i="21"/>
  <c r="CJ9" i="21"/>
  <c r="BU9" i="21"/>
  <c r="D19" i="21"/>
  <c r="BA19" i="21"/>
  <c r="CI19" i="21"/>
  <c r="CJ19" i="21"/>
  <c r="CH19" i="21"/>
  <c r="CE19" i="21"/>
  <c r="CF19" i="21"/>
  <c r="BV19" i="21"/>
  <c r="BU19" i="21"/>
  <c r="D18" i="21"/>
  <c r="BA18" i="21"/>
  <c r="BV18" i="21"/>
  <c r="BU18" i="21"/>
  <c r="CI18" i="21"/>
  <c r="CJ18" i="21"/>
  <c r="CH18" i="21"/>
  <c r="CE18" i="21"/>
  <c r="CF18" i="21"/>
  <c r="D8" i="30"/>
  <c r="D9" i="30"/>
  <c r="D13" i="30"/>
  <c r="D15" i="30"/>
  <c r="D17" i="30"/>
  <c r="D19" i="30"/>
  <c r="D21" i="30"/>
  <c r="D23" i="30"/>
  <c r="D25" i="30"/>
  <c r="D27" i="30"/>
  <c r="D29" i="30"/>
  <c r="D31" i="30"/>
  <c r="D32" i="30"/>
  <c r="D33" i="30"/>
  <c r="D11" i="30"/>
  <c r="D34" i="30"/>
  <c r="D41" i="30"/>
  <c r="D42" i="30"/>
  <c r="D46" i="30"/>
  <c r="D47" i="30"/>
  <c r="D49" i="30"/>
  <c r="D50" i="30"/>
  <c r="D57" i="30"/>
  <c r="D7" i="30"/>
  <c r="D8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4" i="29"/>
  <c r="D25" i="29"/>
  <c r="D27" i="29"/>
  <c r="D28" i="29"/>
  <c r="D29" i="29"/>
  <c r="D49" i="29"/>
  <c r="D31" i="29"/>
  <c r="D32" i="29"/>
  <c r="D34" i="29"/>
  <c r="D36" i="29"/>
  <c r="D37" i="29"/>
  <c r="D38" i="29"/>
  <c r="D39" i="29"/>
  <c r="D40" i="29"/>
  <c r="D41" i="29"/>
  <c r="D43" i="29"/>
  <c r="D45" i="29"/>
  <c r="D46" i="29"/>
  <c r="D50" i="29"/>
  <c r="D52" i="29"/>
  <c r="D54" i="29"/>
  <c r="D55" i="29"/>
  <c r="D56" i="29"/>
  <c r="D57" i="29"/>
  <c r="D64" i="29"/>
  <c r="D65" i="29"/>
  <c r="D67" i="29"/>
  <c r="D68" i="29"/>
  <c r="D69" i="29"/>
  <c r="D70" i="29"/>
  <c r="D71" i="29"/>
  <c r="D72" i="29"/>
  <c r="D73" i="29"/>
  <c r="D74" i="29"/>
  <c r="D75" i="29"/>
  <c r="D76" i="29"/>
  <c r="D77" i="29"/>
  <c r="D80" i="29"/>
  <c r="D81" i="29"/>
  <c r="D82" i="29"/>
  <c r="D84" i="29"/>
  <c r="D11" i="21"/>
  <c r="D12" i="21"/>
  <c r="D13" i="21"/>
  <c r="D14" i="21"/>
  <c r="D15" i="21"/>
  <c r="D16" i="21"/>
  <c r="D17" i="21"/>
  <c r="D27" i="21"/>
  <c r="D28" i="21"/>
  <c r="D26" i="21"/>
  <c r="D7" i="22"/>
  <c r="D8" i="22"/>
  <c r="D9" i="22"/>
  <c r="D10" i="22"/>
  <c r="D11" i="22"/>
  <c r="D12" i="22"/>
  <c r="D13" i="22"/>
  <c r="D15" i="22"/>
  <c r="D16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7" i="19"/>
  <c r="D8" i="32"/>
  <c r="D9" i="32"/>
  <c r="D10" i="32"/>
  <c r="D11" i="32"/>
  <c r="D12" i="32"/>
  <c r="D13" i="32"/>
  <c r="D14" i="32"/>
  <c r="D15" i="32"/>
  <c r="D16" i="32"/>
  <c r="D17" i="32"/>
  <c r="D7" i="32"/>
  <c r="D8" i="33"/>
  <c r="D9" i="33"/>
  <c r="D10" i="33"/>
  <c r="D11" i="33"/>
  <c r="D14" i="33"/>
  <c r="D15" i="33"/>
  <c r="D16" i="33"/>
  <c r="D17" i="33"/>
  <c r="D7" i="33"/>
  <c r="D9" i="27"/>
  <c r="D11" i="27"/>
  <c r="D13" i="27"/>
  <c r="D14" i="27"/>
  <c r="D17" i="27"/>
  <c r="D8" i="27"/>
  <c r="D18" i="27"/>
  <c r="D20" i="27"/>
  <c r="D21" i="27"/>
  <c r="D28" i="27"/>
  <c r="D22" i="27"/>
  <c r="D24" i="27"/>
  <c r="D25" i="27"/>
  <c r="D31" i="27"/>
  <c r="D32" i="27"/>
  <c r="D33" i="27"/>
  <c r="D34" i="27"/>
  <c r="D35" i="27"/>
  <c r="D36" i="27"/>
  <c r="D37" i="27"/>
  <c r="D38" i="27"/>
  <c r="D39" i="27"/>
  <c r="D41" i="27"/>
  <c r="D42" i="27"/>
  <c r="D7" i="27"/>
  <c r="BV32" i="27"/>
  <c r="BU32" i="27"/>
  <c r="BA32" i="27"/>
  <c r="BA34" i="27"/>
  <c r="BV34" i="27"/>
  <c r="BU34" i="27"/>
  <c r="CC19" i="21"/>
  <c r="CD19" i="21"/>
  <c r="CE48" i="27"/>
  <c r="CF48" i="27" s="1"/>
  <c r="CH48" i="27"/>
  <c r="CC18" i="21"/>
  <c r="CD18" i="21"/>
  <c r="CC48" i="27"/>
  <c r="CD48" i="27"/>
  <c r="BU24" i="22"/>
  <c r="BV24" i="22"/>
  <c r="BU25" i="22"/>
  <c r="BV25" i="22"/>
  <c r="BV19" i="22"/>
  <c r="BV20" i="22"/>
  <c r="BV21" i="22"/>
  <c r="BA24" i="22"/>
  <c r="CI10" i="20"/>
  <c r="CG10" i="20" s="1"/>
  <c r="CE10" i="20" s="1"/>
  <c r="D10" i="20"/>
  <c r="BU10" i="20"/>
  <c r="BA19" i="22"/>
  <c r="BU19" i="22"/>
  <c r="CI19" i="22"/>
  <c r="CG19" i="22"/>
  <c r="CH19" i="22" s="1"/>
  <c r="BT17" i="22"/>
  <c r="BA17" i="22" s="1"/>
  <c r="BA7" i="22"/>
  <c r="BA8" i="22"/>
  <c r="BA9" i="22"/>
  <c r="BA10" i="22"/>
  <c r="BA11" i="22"/>
  <c r="BA12" i="22"/>
  <c r="BA13" i="22"/>
  <c r="BA15" i="22"/>
  <c r="BA16" i="22"/>
  <c r="BA22" i="22"/>
  <c r="BA20" i="22"/>
  <c r="BA21" i="22"/>
  <c r="BA23" i="22"/>
  <c r="BA25" i="22"/>
  <c r="BA26" i="22"/>
  <c r="BA27" i="22"/>
  <c r="BA28" i="22"/>
  <c r="BA29" i="22"/>
  <c r="BA30" i="22"/>
  <c r="BA31" i="22"/>
  <c r="BA32" i="22"/>
  <c r="D17" i="22"/>
  <c r="BA10" i="20"/>
  <c r="BV10" i="20"/>
  <c r="CJ19" i="22"/>
  <c r="CE19" i="22"/>
  <c r="CF19" i="22" s="1"/>
  <c r="E1" i="30"/>
  <c r="F1" i="30"/>
  <c r="G1" i="30"/>
  <c r="H1" i="30"/>
  <c r="I1" i="30"/>
  <c r="J1" i="30"/>
  <c r="K1" i="30"/>
  <c r="L1" i="30"/>
  <c r="M1" i="30"/>
  <c r="N1" i="30"/>
  <c r="O1" i="30"/>
  <c r="P1" i="30"/>
  <c r="Q1" i="30"/>
  <c r="R1" i="30"/>
  <c r="S1" i="30"/>
  <c r="T1" i="30"/>
  <c r="U1" i="30"/>
  <c r="V1" i="30"/>
  <c r="W1" i="30"/>
  <c r="X1" i="30"/>
  <c r="Y1" i="30"/>
  <c r="Z1" i="30"/>
  <c r="AA1" i="30"/>
  <c r="AB1" i="30"/>
  <c r="AC1" i="30"/>
  <c r="AD1" i="30"/>
  <c r="AE1" i="30"/>
  <c r="AF1" i="30"/>
  <c r="AG1" i="30"/>
  <c r="AH1" i="30"/>
  <c r="AI1" i="30"/>
  <c r="AJ1" i="30"/>
  <c r="AK1" i="30"/>
  <c r="AL1" i="30"/>
  <c r="AM1" i="30"/>
  <c r="AN1" i="30"/>
  <c r="D24" i="19"/>
  <c r="D25" i="19"/>
  <c r="BV45" i="27"/>
  <c r="BU45" i="27"/>
  <c r="BA17" i="27"/>
  <c r="BV17" i="27"/>
  <c r="BU17" i="27"/>
  <c r="BV44" i="27"/>
  <c r="BU44" i="27"/>
  <c r="BA18" i="27"/>
  <c r="BV18" i="27"/>
  <c r="BU18" i="27"/>
  <c r="D26" i="13"/>
  <c r="BA26" i="13"/>
  <c r="BV26" i="13"/>
  <c r="CI26" i="13"/>
  <c r="CJ26" i="13" s="1"/>
  <c r="BU26" i="13"/>
  <c r="CI28" i="13"/>
  <c r="CG28" i="13" s="1"/>
  <c r="CJ28" i="13"/>
  <c r="BU28" i="13"/>
  <c r="BT12" i="33"/>
  <c r="BV47" i="27"/>
  <c r="BU47" i="27"/>
  <c r="BV14" i="19"/>
  <c r="BA14" i="19"/>
  <c r="BU14" i="19"/>
  <c r="CI14" i="19"/>
  <c r="CG14" i="19"/>
  <c r="BV15" i="19"/>
  <c r="BA15" i="19"/>
  <c r="BU15" i="19"/>
  <c r="CI15" i="19"/>
  <c r="CJ15" i="19"/>
  <c r="BA12" i="33"/>
  <c r="D12" i="33"/>
  <c r="BA28" i="13"/>
  <c r="CJ14" i="19"/>
  <c r="CG15" i="19"/>
  <c r="CH14" i="19"/>
  <c r="CE14" i="19"/>
  <c r="BA7" i="19"/>
  <c r="BA24" i="29"/>
  <c r="D11" i="13"/>
  <c r="D15" i="13"/>
  <c r="D16" i="13"/>
  <c r="D21" i="13"/>
  <c r="D25" i="13"/>
  <c r="D8" i="13"/>
  <c r="D9" i="13"/>
  <c r="D10" i="13"/>
  <c r="D12" i="13"/>
  <c r="D13" i="13"/>
  <c r="D27" i="13"/>
  <c r="D30" i="13"/>
  <c r="D31" i="13"/>
  <c r="D32" i="13"/>
  <c r="D14" i="13"/>
  <c r="D18" i="13"/>
  <c r="D19" i="13"/>
  <c r="D34" i="13"/>
  <c r="D11" i="20"/>
  <c r="D7" i="20"/>
  <c r="D9" i="20"/>
  <c r="BA11" i="13"/>
  <c r="BA15" i="13"/>
  <c r="BA16" i="13"/>
  <c r="BA7" i="13"/>
  <c r="BA21" i="13"/>
  <c r="BA25" i="13"/>
  <c r="BA8" i="13"/>
  <c r="BA9" i="13"/>
  <c r="BA10" i="13"/>
  <c r="BA12" i="13"/>
  <c r="BA13" i="13"/>
  <c r="BA27" i="13"/>
  <c r="BA30" i="13"/>
  <c r="BA31" i="13"/>
  <c r="BA32" i="13"/>
  <c r="BA14" i="13"/>
  <c r="BA18" i="13"/>
  <c r="BA19" i="13"/>
  <c r="BA8" i="32"/>
  <c r="BA17" i="32"/>
  <c r="BA9" i="32"/>
  <c r="BA10" i="32"/>
  <c r="BA13" i="32"/>
  <c r="BA16" i="32"/>
  <c r="BA11" i="32"/>
  <c r="BA12" i="32"/>
  <c r="BA14" i="32"/>
  <c r="BA15" i="32"/>
  <c r="BA7" i="32"/>
  <c r="BA16" i="33"/>
  <c r="BA17" i="33"/>
  <c r="BA13" i="33"/>
  <c r="BA7" i="33"/>
  <c r="BA8" i="33"/>
  <c r="BA9" i="33"/>
  <c r="BA10" i="33"/>
  <c r="BA14" i="33"/>
  <c r="BA15" i="33"/>
  <c r="BA11" i="33"/>
  <c r="BA8" i="30"/>
  <c r="BA25" i="30"/>
  <c r="BA29" i="30"/>
  <c r="BA31" i="30"/>
  <c r="BA11" i="30"/>
  <c r="BA27" i="30"/>
  <c r="BA32" i="30"/>
  <c r="BA33" i="30"/>
  <c r="BA34" i="30"/>
  <c r="BA41" i="30"/>
  <c r="BA42" i="30"/>
  <c r="BA38" i="30"/>
  <c r="BA19" i="30"/>
  <c r="BA21" i="30"/>
  <c r="BA23" i="30"/>
  <c r="BA20" i="27"/>
  <c r="BA21" i="27"/>
  <c r="BA7" i="27"/>
  <c r="BA28" i="27"/>
  <c r="BA9" i="27"/>
  <c r="BA22" i="27"/>
  <c r="BA24" i="27"/>
  <c r="BA25" i="27"/>
  <c r="BA33" i="27"/>
  <c r="BA42" i="27"/>
  <c r="BA11" i="27"/>
  <c r="BA13" i="27"/>
  <c r="BA14" i="27"/>
  <c r="BA16" i="27"/>
  <c r="BA31" i="27"/>
  <c r="BA35" i="27"/>
  <c r="BA36" i="27"/>
  <c r="BA8" i="27"/>
  <c r="BA37" i="27"/>
  <c r="BA38" i="27"/>
  <c r="BA39" i="27"/>
  <c r="BA41" i="27"/>
  <c r="BA11" i="20"/>
  <c r="BA7" i="20"/>
  <c r="BA8" i="20"/>
  <c r="BA9" i="19"/>
  <c r="BA17" i="19"/>
  <c r="BA22" i="19"/>
  <c r="BA24" i="19"/>
  <c r="BA25" i="19"/>
  <c r="BA20" i="19"/>
  <c r="BA16" i="19"/>
  <c r="BA10" i="19"/>
  <c r="BA21" i="19"/>
  <c r="BA18" i="19"/>
  <c r="BA19" i="19"/>
  <c r="BA11" i="19"/>
  <c r="BA12" i="19"/>
  <c r="BA13" i="19"/>
  <c r="CE15" i="19"/>
  <c r="CH15" i="19"/>
  <c r="CC14" i="19"/>
  <c r="CD14" i="19"/>
  <c r="CF14" i="19"/>
  <c r="BA8" i="29"/>
  <c r="BA43" i="29"/>
  <c r="BA77" i="29"/>
  <c r="BA10" i="29"/>
  <c r="BA11" i="29"/>
  <c r="BA45" i="29"/>
  <c r="BA46" i="29"/>
  <c r="BA22" i="29"/>
  <c r="BA41" i="29"/>
  <c r="BA50" i="29"/>
  <c r="BA52" i="29"/>
  <c r="BA34" i="29"/>
  <c r="BA54" i="29"/>
  <c r="BA55" i="29"/>
  <c r="BA12" i="29"/>
  <c r="BA13" i="29"/>
  <c r="BA82" i="29"/>
  <c r="BA56" i="29"/>
  <c r="BA57" i="29"/>
  <c r="BA80" i="29"/>
  <c r="BA81" i="29"/>
  <c r="BA27" i="29"/>
  <c r="BA28" i="29"/>
  <c r="BA64" i="29"/>
  <c r="BA29" i="29"/>
  <c r="BA14" i="29"/>
  <c r="BA15" i="29"/>
  <c r="BA65" i="29"/>
  <c r="BA36" i="29"/>
  <c r="BA37" i="29"/>
  <c r="BA16" i="29"/>
  <c r="BA49" i="29"/>
  <c r="BA17" i="29"/>
  <c r="BA18" i="29"/>
  <c r="BA19" i="29"/>
  <c r="BA67" i="29"/>
  <c r="BA68" i="29"/>
  <c r="BA69" i="29"/>
  <c r="BA71" i="29"/>
  <c r="BA72" i="29"/>
  <c r="BA31" i="29"/>
  <c r="BA32" i="29"/>
  <c r="BA73" i="29"/>
  <c r="BA74" i="29"/>
  <c r="BA38" i="29"/>
  <c r="BA39" i="29"/>
  <c r="BA75" i="29"/>
  <c r="BA76" i="29"/>
  <c r="BA40" i="29"/>
  <c r="BA84" i="29"/>
  <c r="BA20" i="29"/>
  <c r="BA21" i="29"/>
  <c r="BA25" i="29"/>
  <c r="BU25" i="29"/>
  <c r="BV25" i="29"/>
  <c r="BA9" i="20"/>
  <c r="CI11" i="20"/>
  <c r="CJ11" i="20" s="1"/>
  <c r="BU11" i="20"/>
  <c r="BV11" i="20"/>
  <c r="CI11" i="27"/>
  <c r="CG11" i="27" s="1"/>
  <c r="BU11" i="27"/>
  <c r="BV11" i="27"/>
  <c r="BA11" i="21"/>
  <c r="BA27" i="21"/>
  <c r="BA28" i="21"/>
  <c r="BA12" i="21"/>
  <c r="BA13" i="21"/>
  <c r="BA10" i="21"/>
  <c r="BA26" i="21"/>
  <c r="BA14" i="21"/>
  <c r="BA15" i="21"/>
  <c r="BA16" i="21"/>
  <c r="BA17" i="21"/>
  <c r="BV7" i="30"/>
  <c r="BW7" i="30"/>
  <c r="BV13" i="30"/>
  <c r="BW13" i="30"/>
  <c r="BA7" i="30"/>
  <c r="CJ7" i="30"/>
  <c r="CJ9" i="30"/>
  <c r="CH9" i="30"/>
  <c r="BU17" i="32"/>
  <c r="BS13" i="33"/>
  <c r="D13" i="33"/>
  <c r="BV8" i="22"/>
  <c r="BU8" i="22"/>
  <c r="CI8" i="22"/>
  <c r="CJ8" i="22"/>
  <c r="BU22" i="22"/>
  <c r="BV22" i="22"/>
  <c r="BU15" i="22"/>
  <c r="BV15" i="22"/>
  <c r="CC8" i="27"/>
  <c r="CD8" i="27" s="1"/>
  <c r="CH7" i="30"/>
  <c r="CI7" i="30"/>
  <c r="CK7" i="30"/>
  <c r="CC15" i="19"/>
  <c r="CD15" i="19"/>
  <c r="CF15" i="19"/>
  <c r="CK9" i="30"/>
  <c r="CG8" i="22"/>
  <c r="CE8" i="22"/>
  <c r="CF8" i="22" s="1"/>
  <c r="CJ11" i="27"/>
  <c r="CI9" i="30"/>
  <c r="CF9" i="30"/>
  <c r="CI16" i="33"/>
  <c r="CJ16" i="33"/>
  <c r="BV16" i="33"/>
  <c r="BU16" i="33"/>
  <c r="CI15" i="33"/>
  <c r="CG15" i="33"/>
  <c r="BV15" i="33"/>
  <c r="BU15" i="33"/>
  <c r="CI14" i="33"/>
  <c r="CJ14" i="33"/>
  <c r="BV14" i="33"/>
  <c r="BU14" i="33"/>
  <c r="CI10" i="33"/>
  <c r="CJ10" i="33"/>
  <c r="BV10" i="33"/>
  <c r="BU10" i="33"/>
  <c r="CI9" i="33"/>
  <c r="CJ9" i="33"/>
  <c r="BV9" i="33"/>
  <c r="BU9" i="33"/>
  <c r="CI8" i="33"/>
  <c r="CJ8" i="33"/>
  <c r="BV8" i="33"/>
  <c r="BU8" i="33"/>
  <c r="CI7" i="33"/>
  <c r="CJ7" i="33"/>
  <c r="BV7" i="33"/>
  <c r="BU7" i="33"/>
  <c r="CI13" i="33"/>
  <c r="CJ13" i="33"/>
  <c r="BV13" i="33"/>
  <c r="BU13" i="33"/>
  <c r="CI12" i="33"/>
  <c r="CJ12" i="33"/>
  <c r="BV12" i="33"/>
  <c r="BU12" i="33"/>
  <c r="CI17" i="33"/>
  <c r="CG17" i="33"/>
  <c r="BV17" i="33"/>
  <c r="BU17" i="33"/>
  <c r="CI11" i="33"/>
  <c r="CJ11" i="33"/>
  <c r="BV11" i="33"/>
  <c r="BU11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CI19" i="13"/>
  <c r="CG19" i="13"/>
  <c r="CH19" i="13" s="1"/>
  <c r="BV19" i="13"/>
  <c r="BU19" i="13"/>
  <c r="CI18" i="13"/>
  <c r="CJ18" i="13" s="1"/>
  <c r="BV18" i="13"/>
  <c r="BU18" i="13"/>
  <c r="CI15" i="32"/>
  <c r="CJ15" i="32" s="1"/>
  <c r="CG15" i="32"/>
  <c r="CE15" i="32" s="1"/>
  <c r="BV15" i="32"/>
  <c r="BU15" i="32"/>
  <c r="CI14" i="32"/>
  <c r="CG14" i="32"/>
  <c r="CH14" i="32" s="1"/>
  <c r="BV14" i="32"/>
  <c r="BU14" i="32"/>
  <c r="CI12" i="32"/>
  <c r="CG12" i="32" s="1"/>
  <c r="CJ12" i="32"/>
  <c r="BV12" i="32"/>
  <c r="BU12" i="32"/>
  <c r="CI11" i="32"/>
  <c r="CG11" i="32" s="1"/>
  <c r="CJ11" i="32"/>
  <c r="BV11" i="32"/>
  <c r="BU11" i="32"/>
  <c r="CI16" i="32"/>
  <c r="CG16" i="32"/>
  <c r="CH16" i="32" s="1"/>
  <c r="BV16" i="32"/>
  <c r="BU16" i="32"/>
  <c r="CI13" i="32"/>
  <c r="CJ13" i="32"/>
  <c r="BV13" i="32"/>
  <c r="BU13" i="32"/>
  <c r="BA34" i="13"/>
  <c r="CI32" i="22"/>
  <c r="CG32" i="22" s="1"/>
  <c r="BV32" i="22"/>
  <c r="BU32" i="22"/>
  <c r="CI31" i="22"/>
  <c r="CJ31" i="22"/>
  <c r="BV31" i="22"/>
  <c r="BU31" i="22"/>
  <c r="CF7" i="30"/>
  <c r="CG7" i="30"/>
  <c r="CG13" i="32"/>
  <c r="CH13" i="32" s="1"/>
  <c r="CC8" i="22"/>
  <c r="CD8" i="22"/>
  <c r="CH8" i="22"/>
  <c r="CG10" i="33"/>
  <c r="CH10" i="33"/>
  <c r="CD7" i="30"/>
  <c r="CE7" i="30"/>
  <c r="CG9" i="30"/>
  <c r="CD9" i="30"/>
  <c r="CE9" i="30"/>
  <c r="CG31" i="22"/>
  <c r="CE31" i="22" s="1"/>
  <c r="CG8" i="33"/>
  <c r="CH8" i="33"/>
  <c r="CJ15" i="33"/>
  <c r="CH17" i="33"/>
  <c r="CE17" i="33"/>
  <c r="CH15" i="33"/>
  <c r="CE15" i="33"/>
  <c r="CC15" i="33"/>
  <c r="CJ17" i="33"/>
  <c r="CG12" i="33"/>
  <c r="CH12" i="33"/>
  <c r="CG11" i="33"/>
  <c r="CG7" i="33"/>
  <c r="CG13" i="33"/>
  <c r="CG9" i="33"/>
  <c r="CG16" i="33"/>
  <c r="CG14" i="33"/>
  <c r="CJ19" i="13"/>
  <c r="CE14" i="32"/>
  <c r="CF14" i="32" s="1"/>
  <c r="CJ14" i="32"/>
  <c r="CE16" i="32"/>
  <c r="CJ16" i="32"/>
  <c r="CJ32" i="22"/>
  <c r="CI10" i="32"/>
  <c r="CJ10" i="32"/>
  <c r="BV10" i="32"/>
  <c r="BU10" i="32"/>
  <c r="CI9" i="32"/>
  <c r="CJ9" i="32"/>
  <c r="BV9" i="32"/>
  <c r="BU9" i="32"/>
  <c r="CI17" i="32"/>
  <c r="CJ17" i="32"/>
  <c r="BV17" i="32"/>
  <c r="CI8" i="32"/>
  <c r="CJ8" i="32"/>
  <c r="BV8" i="32"/>
  <c r="BU8" i="32"/>
  <c r="CI7" i="32"/>
  <c r="CG7" i="32"/>
  <c r="BV7" i="32"/>
  <c r="BU7" i="32"/>
  <c r="AN1" i="32"/>
  <c r="AM1" i="32"/>
  <c r="AL1" i="32"/>
  <c r="AK1" i="32"/>
  <c r="AJ1" i="32"/>
  <c r="AI1" i="32"/>
  <c r="AH1" i="32"/>
  <c r="AG1" i="32"/>
  <c r="AF1" i="32"/>
  <c r="AE1" i="32"/>
  <c r="AD1" i="32"/>
  <c r="AC1" i="32"/>
  <c r="AB1" i="32"/>
  <c r="AA1" i="32"/>
  <c r="Z1" i="32"/>
  <c r="Y1" i="32"/>
  <c r="X1" i="32"/>
  <c r="W1" i="32"/>
  <c r="V1" i="32"/>
  <c r="U1" i="32"/>
  <c r="T1" i="32"/>
  <c r="S1" i="32"/>
  <c r="R1" i="32"/>
  <c r="Q1" i="32"/>
  <c r="P1" i="32"/>
  <c r="O1" i="32"/>
  <c r="N1" i="32"/>
  <c r="M1" i="32"/>
  <c r="L1" i="32"/>
  <c r="K1" i="32"/>
  <c r="J1" i="32"/>
  <c r="I1" i="32"/>
  <c r="H1" i="32"/>
  <c r="G1" i="32"/>
  <c r="F1" i="32"/>
  <c r="E1" i="32"/>
  <c r="BV38" i="27"/>
  <c r="BU38" i="27"/>
  <c r="CI43" i="27"/>
  <c r="CG43" i="27" s="1"/>
  <c r="BU43" i="27"/>
  <c r="CI42" i="27"/>
  <c r="CJ42" i="27"/>
  <c r="BV42" i="27"/>
  <c r="BU42" i="27"/>
  <c r="BV33" i="27"/>
  <c r="BU33" i="27"/>
  <c r="CJ34" i="30"/>
  <c r="CH34" i="30"/>
  <c r="BW34" i="30"/>
  <c r="BV34" i="30"/>
  <c r="CJ33" i="30"/>
  <c r="CK33" i="30"/>
  <c r="BW33" i="30"/>
  <c r="BV33" i="30"/>
  <c r="CJ32" i="30"/>
  <c r="CH32" i="30"/>
  <c r="BW32" i="30"/>
  <c r="BV32" i="30"/>
  <c r="CJ27" i="30"/>
  <c r="CK27" i="30"/>
  <c r="BW27" i="30"/>
  <c r="BV27" i="30"/>
  <c r="BU20" i="29"/>
  <c r="BV20" i="29"/>
  <c r="CI20" i="29"/>
  <c r="CJ20" i="29" s="1"/>
  <c r="BU21" i="29"/>
  <c r="BV21" i="29"/>
  <c r="CI21" i="29"/>
  <c r="CJ21" i="29" s="1"/>
  <c r="BV8" i="30"/>
  <c r="BW8" i="30"/>
  <c r="CJ8" i="30"/>
  <c r="BV9" i="30"/>
  <c r="CJ13" i="30"/>
  <c r="CK13" i="30"/>
  <c r="BA13" i="30"/>
  <c r="BT14" i="30"/>
  <c r="BU14" i="30"/>
  <c r="BV15" i="30"/>
  <c r="BW15" i="30"/>
  <c r="CJ15" i="30"/>
  <c r="CH15" i="30"/>
  <c r="BA15" i="30"/>
  <c r="BT16" i="30"/>
  <c r="BV16" i="30"/>
  <c r="BV17" i="30"/>
  <c r="BW17" i="30"/>
  <c r="CJ17" i="30"/>
  <c r="CH17" i="30"/>
  <c r="BA17" i="30"/>
  <c r="BV19" i="30"/>
  <c r="BW19" i="30"/>
  <c r="CJ19" i="30"/>
  <c r="CH19" i="30"/>
  <c r="BT20" i="30"/>
  <c r="CJ20" i="30"/>
  <c r="BV21" i="30"/>
  <c r="BW21" i="30"/>
  <c r="CJ21" i="30"/>
  <c r="CH21" i="30"/>
  <c r="BT22" i="30"/>
  <c r="CJ22" i="30"/>
  <c r="BV23" i="30"/>
  <c r="BW23" i="30"/>
  <c r="CJ23" i="30"/>
  <c r="CH23" i="30"/>
  <c r="BT24" i="30"/>
  <c r="CJ24" i="30"/>
  <c r="BV25" i="30"/>
  <c r="BW25" i="30"/>
  <c r="CJ25" i="30"/>
  <c r="CH25" i="30"/>
  <c r="BT26" i="30"/>
  <c r="CJ26" i="30"/>
  <c r="BV29" i="30"/>
  <c r="BW29" i="30"/>
  <c r="CJ29" i="30"/>
  <c r="CH29" i="30"/>
  <c r="BV30" i="30"/>
  <c r="BV31" i="30"/>
  <c r="BW31" i="30"/>
  <c r="CJ31" i="30"/>
  <c r="BV11" i="30"/>
  <c r="BW11" i="30"/>
  <c r="CJ11" i="30"/>
  <c r="CK11" i="30"/>
  <c r="BT12" i="30"/>
  <c r="CJ12" i="30"/>
  <c r="BV41" i="30"/>
  <c r="BW41" i="30"/>
  <c r="CJ41" i="30"/>
  <c r="CK41" i="30"/>
  <c r="BV42" i="30"/>
  <c r="BW42" i="30"/>
  <c r="CJ42" i="30"/>
  <c r="CH42" i="30"/>
  <c r="BT38" i="30"/>
  <c r="D38" i="30"/>
  <c r="BW38" i="30"/>
  <c r="BT39" i="30"/>
  <c r="CJ39" i="30"/>
  <c r="CH39" i="30"/>
  <c r="CJ45" i="30"/>
  <c r="CH45" i="30"/>
  <c r="BV46" i="30"/>
  <c r="BW46" i="30"/>
  <c r="CJ46" i="30"/>
  <c r="CH46" i="30"/>
  <c r="BA46" i="30"/>
  <c r="BV47" i="30"/>
  <c r="BW47" i="30"/>
  <c r="CJ47" i="30"/>
  <c r="CH47" i="30"/>
  <c r="BA47" i="30"/>
  <c r="BT48" i="30"/>
  <c r="BV48" i="30"/>
  <c r="BV49" i="30"/>
  <c r="BW49" i="30"/>
  <c r="CJ49" i="30"/>
  <c r="CH49" i="30"/>
  <c r="BA49" i="30"/>
  <c r="BV50" i="30"/>
  <c r="BW50" i="30"/>
  <c r="CJ50" i="30"/>
  <c r="CH50" i="30"/>
  <c r="BA50" i="30"/>
  <c r="BT55" i="30"/>
  <c r="BV57" i="30"/>
  <c r="BW57" i="30"/>
  <c r="CJ57" i="30"/>
  <c r="CH57" i="30"/>
  <c r="BA57" i="30"/>
  <c r="BA8" i="19"/>
  <c r="CI8" i="19"/>
  <c r="BU8" i="29"/>
  <c r="BV8" i="29"/>
  <c r="BU43" i="29"/>
  <c r="BV43" i="29"/>
  <c r="BU77" i="29"/>
  <c r="BV77" i="29"/>
  <c r="BU10" i="29"/>
  <c r="BV10" i="29"/>
  <c r="BU11" i="29"/>
  <c r="BV11" i="29"/>
  <c r="BU45" i="29"/>
  <c r="BV45" i="29"/>
  <c r="BU46" i="29"/>
  <c r="BV46" i="29"/>
  <c r="BU22" i="29"/>
  <c r="BV22" i="29"/>
  <c r="BU41" i="29"/>
  <c r="BV41" i="29"/>
  <c r="BU50" i="29"/>
  <c r="BV50" i="29"/>
  <c r="BU52" i="29"/>
  <c r="BV52" i="29"/>
  <c r="BU34" i="29"/>
  <c r="BV34" i="29"/>
  <c r="BU54" i="29"/>
  <c r="BV54" i="29"/>
  <c r="BU55" i="29"/>
  <c r="BV55" i="29"/>
  <c r="BU12" i="29"/>
  <c r="BV12" i="29"/>
  <c r="BU13" i="29"/>
  <c r="BV13" i="29"/>
  <c r="BV82" i="29"/>
  <c r="BU24" i="29"/>
  <c r="BU26" i="29"/>
  <c r="BU56" i="29"/>
  <c r="BV56" i="29"/>
  <c r="BU57" i="29"/>
  <c r="BV57" i="29"/>
  <c r="BU58" i="29"/>
  <c r="BU60" i="29"/>
  <c r="BU80" i="29"/>
  <c r="BV80" i="29"/>
  <c r="BU81" i="29"/>
  <c r="BV81" i="29"/>
  <c r="BU27" i="29"/>
  <c r="BV27" i="29"/>
  <c r="BU28" i="29"/>
  <c r="BV28" i="29"/>
  <c r="BU64" i="29"/>
  <c r="BV64" i="29"/>
  <c r="BU29" i="29"/>
  <c r="BV29" i="29"/>
  <c r="BU14" i="29"/>
  <c r="BV14" i="29"/>
  <c r="BU15" i="29"/>
  <c r="BV15" i="29"/>
  <c r="BU65" i="29"/>
  <c r="BV65" i="29"/>
  <c r="BU36" i="29"/>
  <c r="BV36" i="29"/>
  <c r="BU37" i="29"/>
  <c r="BV37" i="29"/>
  <c r="BU16" i="29"/>
  <c r="BV16" i="29"/>
  <c r="BU49" i="29"/>
  <c r="BV49" i="29"/>
  <c r="BU17" i="29"/>
  <c r="BV17" i="29"/>
  <c r="BU18" i="29"/>
  <c r="BV18" i="29"/>
  <c r="BU19" i="29"/>
  <c r="BV19" i="29"/>
  <c r="BU67" i="29"/>
  <c r="BV67" i="29"/>
  <c r="BU68" i="29"/>
  <c r="BV68" i="29"/>
  <c r="BU69" i="29"/>
  <c r="BV69" i="29"/>
  <c r="BU70" i="29"/>
  <c r="BV70" i="29"/>
  <c r="BU71" i="29"/>
  <c r="BV71" i="29"/>
  <c r="BU72" i="29"/>
  <c r="BV72" i="29"/>
  <c r="BU31" i="29"/>
  <c r="BV31" i="29"/>
  <c r="BU32" i="29"/>
  <c r="BV32" i="29"/>
  <c r="BU73" i="29"/>
  <c r="BV73" i="29"/>
  <c r="BU74" i="29"/>
  <c r="BV74" i="29"/>
  <c r="BU38" i="29"/>
  <c r="BV38" i="29"/>
  <c r="BU39" i="29"/>
  <c r="BV39" i="29"/>
  <c r="BU75" i="29"/>
  <c r="BV75" i="29"/>
  <c r="BU76" i="29"/>
  <c r="BV76" i="29"/>
  <c r="BU40" i="29"/>
  <c r="BV40" i="29"/>
  <c r="BU84" i="29"/>
  <c r="BV84" i="29"/>
  <c r="E1" i="29"/>
  <c r="F1" i="29"/>
  <c r="G1" i="29"/>
  <c r="H1" i="29"/>
  <c r="I1" i="29"/>
  <c r="J1" i="29"/>
  <c r="K1" i="29"/>
  <c r="L1" i="29"/>
  <c r="M1" i="29"/>
  <c r="N1" i="29"/>
  <c r="O1" i="29"/>
  <c r="P1" i="29"/>
  <c r="Q1" i="29"/>
  <c r="R1" i="29"/>
  <c r="S1" i="29"/>
  <c r="T1" i="29"/>
  <c r="U1" i="29"/>
  <c r="V1" i="29"/>
  <c r="W1" i="29"/>
  <c r="X1" i="29"/>
  <c r="Y1" i="29"/>
  <c r="Z1" i="29"/>
  <c r="AA1" i="29"/>
  <c r="AB1" i="29"/>
  <c r="AC1" i="29"/>
  <c r="AD1" i="29"/>
  <c r="AE1" i="29"/>
  <c r="AF1" i="29"/>
  <c r="AG1" i="29"/>
  <c r="AH1" i="29"/>
  <c r="AI1" i="29"/>
  <c r="AJ1" i="29"/>
  <c r="AK1" i="29"/>
  <c r="AL1" i="29"/>
  <c r="AM1" i="29"/>
  <c r="AN1" i="29"/>
  <c r="CI8" i="29"/>
  <c r="CJ8" i="29" s="1"/>
  <c r="CI43" i="29"/>
  <c r="CG43" i="29" s="1"/>
  <c r="BS44" i="29"/>
  <c r="CI77" i="29"/>
  <c r="CJ77" i="29" s="1"/>
  <c r="CI10" i="29"/>
  <c r="CJ10" i="29" s="1"/>
  <c r="CI11" i="29"/>
  <c r="CG11" i="29" s="1"/>
  <c r="CI45" i="29"/>
  <c r="CG45" i="29" s="1"/>
  <c r="CE45" i="29" s="1"/>
  <c r="CF45" i="29" s="1"/>
  <c r="CI46" i="29"/>
  <c r="CJ46" i="29" s="1"/>
  <c r="CI22" i="29"/>
  <c r="CG22" i="29" s="1"/>
  <c r="CH22" i="29" s="1"/>
  <c r="CI41" i="29"/>
  <c r="CI50" i="29"/>
  <c r="CG50" i="29" s="1"/>
  <c r="CH50" i="29" s="1"/>
  <c r="CI52" i="29"/>
  <c r="CJ52" i="29" s="1"/>
  <c r="BS53" i="29"/>
  <c r="BT53" i="29" s="1"/>
  <c r="CI54" i="29"/>
  <c r="CJ54" i="29" s="1"/>
  <c r="CI55" i="29"/>
  <c r="CG55" i="29" s="1"/>
  <c r="CH55" i="29" s="1"/>
  <c r="CI12" i="29"/>
  <c r="CG12" i="29" s="1"/>
  <c r="CI13" i="29"/>
  <c r="CI82" i="29"/>
  <c r="CG82" i="29" s="1"/>
  <c r="CE82" i="29" s="1"/>
  <c r="CC82" i="29" s="1"/>
  <c r="CD82" i="29" s="1"/>
  <c r="BT26" i="29"/>
  <c r="CI56" i="29"/>
  <c r="CG56" i="29" s="1"/>
  <c r="CI57" i="29"/>
  <c r="CG57" i="29" s="1"/>
  <c r="CH57" i="29" s="1"/>
  <c r="CI66" i="29"/>
  <c r="CJ66" i="29" s="1"/>
  <c r="BT58" i="29"/>
  <c r="CI58" i="29"/>
  <c r="CJ58" i="29" s="1"/>
  <c r="D60" i="29"/>
  <c r="CI60" i="29"/>
  <c r="CJ60" i="29" s="1"/>
  <c r="BU83" i="29"/>
  <c r="CI80" i="29"/>
  <c r="CG80" i="29" s="1"/>
  <c r="CE80" i="29" s="1"/>
  <c r="CI81" i="29"/>
  <c r="CG81" i="29" s="1"/>
  <c r="CI63" i="29"/>
  <c r="CJ63" i="29" s="1"/>
  <c r="CI64" i="29"/>
  <c r="CJ64" i="29" s="1"/>
  <c r="CI14" i="29"/>
  <c r="CG14" i="29" s="1"/>
  <c r="CE14" i="29" s="1"/>
  <c r="CC14" i="29" s="1"/>
  <c r="CD14" i="29" s="1"/>
  <c r="CI15" i="29"/>
  <c r="CJ15" i="29" s="1"/>
  <c r="CI65" i="29"/>
  <c r="CJ65" i="29" s="1"/>
  <c r="CI36" i="29"/>
  <c r="CJ36" i="29" s="1"/>
  <c r="CI37" i="29"/>
  <c r="CI16" i="29"/>
  <c r="CJ16" i="29" s="1"/>
  <c r="CI17" i="29"/>
  <c r="CI18" i="29"/>
  <c r="CJ18" i="29" s="1"/>
  <c r="CI19" i="29"/>
  <c r="CJ19" i="29" s="1"/>
  <c r="CI67" i="29"/>
  <c r="CJ67" i="29" s="1"/>
  <c r="CI68" i="29"/>
  <c r="CI69" i="29"/>
  <c r="CI70" i="29"/>
  <c r="CJ70" i="29" s="1"/>
  <c r="CI71" i="29"/>
  <c r="CJ71" i="29" s="1"/>
  <c r="CI72" i="29"/>
  <c r="CG72" i="29" s="1"/>
  <c r="CI32" i="29"/>
  <c r="CJ32" i="29" s="1"/>
  <c r="CI73" i="29"/>
  <c r="CJ73" i="29" s="1"/>
  <c r="CI74" i="29"/>
  <c r="CG74" i="29" s="1"/>
  <c r="CI38" i="29"/>
  <c r="CG38" i="29" s="1"/>
  <c r="CE38" i="29" s="1"/>
  <c r="CI39" i="29"/>
  <c r="CJ39" i="29" s="1"/>
  <c r="CI75" i="29"/>
  <c r="CG75" i="29" s="1"/>
  <c r="CE75" i="29" s="1"/>
  <c r="CC75" i="29" s="1"/>
  <c r="CD75" i="29" s="1"/>
  <c r="CI76" i="29"/>
  <c r="CJ76" i="29" s="1"/>
  <c r="CI40" i="29"/>
  <c r="CI84" i="29"/>
  <c r="CJ84" i="29" s="1"/>
  <c r="CH8" i="30"/>
  <c r="CI8" i="30"/>
  <c r="CK8" i="30"/>
  <c r="D14" i="30"/>
  <c r="CM14" i="30"/>
  <c r="CP14" i="30"/>
  <c r="CN14" i="30"/>
  <c r="CQ14" i="30"/>
  <c r="CL14" i="30"/>
  <c r="CO14" i="30"/>
  <c r="CJ55" i="30"/>
  <c r="CH55" i="30"/>
  <c r="BU55" i="30"/>
  <c r="BA55" i="30"/>
  <c r="CG17" i="32"/>
  <c r="CH17" i="32"/>
  <c r="CJ38" i="30"/>
  <c r="CK38" i="30"/>
  <c r="BA43" i="27"/>
  <c r="BA60" i="29"/>
  <c r="BU79" i="29"/>
  <c r="BU42" i="29"/>
  <c r="CI9" i="29"/>
  <c r="CI62" i="29"/>
  <c r="CJ62" i="29" s="1"/>
  <c r="CI7" i="29"/>
  <c r="CJ7" i="29" s="1"/>
  <c r="CI61" i="29"/>
  <c r="CE8" i="33"/>
  <c r="CC8" i="33"/>
  <c r="CD8" i="33"/>
  <c r="CJ43" i="27"/>
  <c r="BV43" i="27"/>
  <c r="CE10" i="33"/>
  <c r="CC10" i="33"/>
  <c r="CD10" i="33"/>
  <c r="CK31" i="30"/>
  <c r="CH31" i="30"/>
  <c r="CK50" i="30"/>
  <c r="BU22" i="30"/>
  <c r="BU12" i="30"/>
  <c r="CH11" i="33"/>
  <c r="CE11" i="33"/>
  <c r="CF15" i="33"/>
  <c r="CD15" i="33"/>
  <c r="CH7" i="33"/>
  <c r="CE7" i="33"/>
  <c r="CF17" i="33"/>
  <c r="CC17" i="33"/>
  <c r="CD17" i="33"/>
  <c r="CE12" i="33"/>
  <c r="CC12" i="33"/>
  <c r="CD12" i="33"/>
  <c r="CE16" i="33"/>
  <c r="CH16" i="33"/>
  <c r="CE13" i="33"/>
  <c r="CC13" i="33"/>
  <c r="CH13" i="33"/>
  <c r="CE9" i="33"/>
  <c r="CH9" i="33"/>
  <c r="CH14" i="33"/>
  <c r="CE14" i="33"/>
  <c r="CC14" i="32"/>
  <c r="CD14" i="32" s="1"/>
  <c r="CF16" i="32"/>
  <c r="CC16" i="32"/>
  <c r="CD16" i="32"/>
  <c r="CK34" i="30"/>
  <c r="CK32" i="30"/>
  <c r="CK25" i="30"/>
  <c r="CG9" i="32"/>
  <c r="CH9" i="32"/>
  <c r="CG10" i="32"/>
  <c r="CE10" i="32" s="1"/>
  <c r="CG8" i="32"/>
  <c r="CE8" i="32" s="1"/>
  <c r="CH7" i="32"/>
  <c r="CE7" i="32"/>
  <c r="CJ7" i="32"/>
  <c r="CG42" i="27"/>
  <c r="CH42" i="27" s="1"/>
  <c r="CI32" i="30"/>
  <c r="CF32" i="30"/>
  <c r="CI34" i="30"/>
  <c r="CF34" i="30"/>
  <c r="BT61" i="29"/>
  <c r="BV38" i="30"/>
  <c r="BU30" i="30"/>
  <c r="BV24" i="30"/>
  <c r="BU48" i="30"/>
  <c r="CH33" i="30"/>
  <c r="BU16" i="30"/>
  <c r="CJ48" i="30"/>
  <c r="CH48" i="30"/>
  <c r="CI48" i="30"/>
  <c r="BW9" i="30"/>
  <c r="CH27" i="30"/>
  <c r="CK21" i="30"/>
  <c r="CK15" i="30"/>
  <c r="CK29" i="30"/>
  <c r="CK42" i="30"/>
  <c r="BU24" i="30"/>
  <c r="CK49" i="30"/>
  <c r="CK23" i="30"/>
  <c r="BU39" i="30"/>
  <c r="BV26" i="30"/>
  <c r="CK47" i="30"/>
  <c r="BV45" i="30"/>
  <c r="D45" i="30"/>
  <c r="CJ30" i="30"/>
  <c r="CH30" i="30"/>
  <c r="CI30" i="30"/>
  <c r="BU26" i="30"/>
  <c r="CK19" i="30"/>
  <c r="CH26" i="30"/>
  <c r="CF26" i="30"/>
  <c r="CK26" i="30"/>
  <c r="CH22" i="30"/>
  <c r="CI22" i="30"/>
  <c r="CK22" i="30"/>
  <c r="CK45" i="30"/>
  <c r="CF42" i="30"/>
  <c r="CI42" i="30"/>
  <c r="CF8" i="30"/>
  <c r="CD8" i="30"/>
  <c r="CE8" i="30"/>
  <c r="CH24" i="30"/>
  <c r="CF24" i="30"/>
  <c r="CK24" i="30"/>
  <c r="CF15" i="30"/>
  <c r="CG15" i="30"/>
  <c r="CI15" i="30"/>
  <c r="CH20" i="30"/>
  <c r="CI20" i="30"/>
  <c r="CK20" i="30"/>
  <c r="BV20" i="30"/>
  <c r="CK46" i="30"/>
  <c r="CH41" i="30"/>
  <c r="CF41" i="30"/>
  <c r="CD41" i="30"/>
  <c r="CE41" i="30"/>
  <c r="BV22" i="30"/>
  <c r="BU20" i="30"/>
  <c r="CH13" i="30"/>
  <c r="CF13" i="30"/>
  <c r="CD13" i="30"/>
  <c r="CE13" i="30"/>
  <c r="CH11" i="30"/>
  <c r="CF11" i="30"/>
  <c r="CD11" i="30"/>
  <c r="CE11" i="30"/>
  <c r="BV39" i="30"/>
  <c r="CK17" i="30"/>
  <c r="CJ14" i="30"/>
  <c r="CK57" i="30"/>
  <c r="BV14" i="30"/>
  <c r="BT42" i="29"/>
  <c r="CI79" i="29"/>
  <c r="CG79" i="29" s="1"/>
  <c r="CF57" i="30"/>
  <c r="CI57" i="30"/>
  <c r="BA14" i="30"/>
  <c r="BW14" i="30"/>
  <c r="CF21" i="30"/>
  <c r="CI21" i="30"/>
  <c r="CF23" i="30"/>
  <c r="CI23" i="30"/>
  <c r="CF47" i="30"/>
  <c r="CI47" i="30"/>
  <c r="CF29" i="30"/>
  <c r="CI29" i="30"/>
  <c r="CI46" i="30"/>
  <c r="CF46" i="30"/>
  <c r="CH12" i="30"/>
  <c r="CK12" i="30"/>
  <c r="CF19" i="30"/>
  <c r="CI19" i="30"/>
  <c r="CF50" i="30"/>
  <c r="CI50" i="30"/>
  <c r="CF25" i="30"/>
  <c r="CI25" i="30"/>
  <c r="CF17" i="30"/>
  <c r="CD17" i="30"/>
  <c r="CI17" i="30"/>
  <c r="CF49" i="30"/>
  <c r="CI49" i="30"/>
  <c r="CK39" i="30"/>
  <c r="CJ16" i="30"/>
  <c r="BV12" i="30"/>
  <c r="BV55" i="30"/>
  <c r="BU66" i="29"/>
  <c r="BU61" i="29"/>
  <c r="BU78" i="29"/>
  <c r="BU7" i="29"/>
  <c r="BU9" i="29"/>
  <c r="CI78" i="29"/>
  <c r="CJ78" i="29" s="1"/>
  <c r="BV60" i="29"/>
  <c r="BU63" i="29"/>
  <c r="BU62" i="29"/>
  <c r="CI42" i="29"/>
  <c r="CG42" i="29" s="1"/>
  <c r="CI83" i="29"/>
  <c r="CG83" i="29" s="1"/>
  <c r="BT63" i="29"/>
  <c r="BT62" i="29"/>
  <c r="CD42" i="30"/>
  <c r="CE42" i="30"/>
  <c r="D20" i="30"/>
  <c r="CN20" i="30"/>
  <c r="CQ20" i="30"/>
  <c r="CL20" i="30"/>
  <c r="CO20" i="30"/>
  <c r="CM20" i="30"/>
  <c r="CP20" i="30"/>
  <c r="D26" i="30"/>
  <c r="CM26" i="30"/>
  <c r="CP26" i="30"/>
  <c r="CN26" i="30"/>
  <c r="CQ26" i="30"/>
  <c r="CL26" i="30"/>
  <c r="CO26" i="30"/>
  <c r="D48" i="30"/>
  <c r="CN48" i="30"/>
  <c r="CQ48" i="30"/>
  <c r="CM48" i="30"/>
  <c r="CP48" i="30"/>
  <c r="CL48" i="30"/>
  <c r="CO48" i="30"/>
  <c r="D55" i="30"/>
  <c r="CN55" i="30"/>
  <c r="CQ55" i="30"/>
  <c r="CL55" i="30"/>
  <c r="CO55" i="30"/>
  <c r="CM55" i="30"/>
  <c r="CP55" i="30"/>
  <c r="D39" i="30"/>
  <c r="CM39" i="30"/>
  <c r="CP39" i="30"/>
  <c r="CN39" i="30"/>
  <c r="CQ39" i="30"/>
  <c r="CL39" i="30"/>
  <c r="CO39" i="30"/>
  <c r="D30" i="30"/>
  <c r="CM30" i="30"/>
  <c r="CP30" i="30"/>
  <c r="CL30" i="30"/>
  <c r="CO30" i="30"/>
  <c r="CN30" i="30"/>
  <c r="CQ30" i="30"/>
  <c r="D12" i="30"/>
  <c r="CL12" i="30"/>
  <c r="CO12" i="30"/>
  <c r="CM12" i="30"/>
  <c r="CP12" i="30"/>
  <c r="CN12" i="30"/>
  <c r="CQ12" i="30"/>
  <c r="D22" i="30"/>
  <c r="CN22" i="30"/>
  <c r="CQ22" i="30"/>
  <c r="CL22" i="30"/>
  <c r="CO22" i="30"/>
  <c r="CM22" i="30"/>
  <c r="CP22" i="30"/>
  <c r="D24" i="30"/>
  <c r="CN24" i="30"/>
  <c r="CQ24" i="30"/>
  <c r="CL24" i="30"/>
  <c r="CO24" i="30"/>
  <c r="CM24" i="30"/>
  <c r="CP24" i="30"/>
  <c r="D16" i="30"/>
  <c r="CM16" i="30"/>
  <c r="CP16" i="30"/>
  <c r="CN16" i="30"/>
  <c r="CQ16" i="30"/>
  <c r="CL16" i="30"/>
  <c r="CO16" i="30"/>
  <c r="CK55" i="30"/>
  <c r="CE17" i="32"/>
  <c r="CF17" i="32"/>
  <c r="CH38" i="30"/>
  <c r="CF38" i="30"/>
  <c r="BA45" i="30"/>
  <c r="BA48" i="30"/>
  <c r="BA30" i="30"/>
  <c r="BA22" i="30"/>
  <c r="BA24" i="30"/>
  <c r="BA16" i="30"/>
  <c r="BA12" i="30"/>
  <c r="BA20" i="30"/>
  <c r="BA26" i="30"/>
  <c r="CF8" i="33"/>
  <c r="CE9" i="32"/>
  <c r="CF9" i="32"/>
  <c r="BW39" i="30"/>
  <c r="BA39" i="30"/>
  <c r="CF10" i="33"/>
  <c r="CF48" i="30"/>
  <c r="CD48" i="30"/>
  <c r="CE48" i="30"/>
  <c r="BW22" i="30"/>
  <c r="BW12" i="30"/>
  <c r="CF12" i="33"/>
  <c r="CF11" i="33"/>
  <c r="CC11" i="33"/>
  <c r="CD11" i="33"/>
  <c r="CF7" i="33"/>
  <c r="CC7" i="33"/>
  <c r="CD7" i="33"/>
  <c r="CF9" i="33"/>
  <c r="CC9" i="33"/>
  <c r="CD9" i="33"/>
  <c r="CF13" i="33"/>
  <c r="CD13" i="33"/>
  <c r="CC14" i="33"/>
  <c r="CD14" i="33"/>
  <c r="CF14" i="33"/>
  <c r="CF16" i="33"/>
  <c r="CC16" i="33"/>
  <c r="CD16" i="33"/>
  <c r="BW30" i="30"/>
  <c r="CH8" i="32"/>
  <c r="CC7" i="32"/>
  <c r="CD7" i="32" s="1"/>
  <c r="CF7" i="32"/>
  <c r="BW48" i="30"/>
  <c r="BW16" i="30"/>
  <c r="CI33" i="30"/>
  <c r="CF33" i="30"/>
  <c r="CD33" i="30"/>
  <c r="CG34" i="30"/>
  <c r="CD34" i="30"/>
  <c r="CE34" i="30"/>
  <c r="CG32" i="30"/>
  <c r="CD32" i="30"/>
  <c r="CE32" i="30"/>
  <c r="CI27" i="30"/>
  <c r="CF27" i="30"/>
  <c r="CK48" i="30"/>
  <c r="BW24" i="30"/>
  <c r="CI41" i="30"/>
  <c r="CG41" i="30"/>
  <c r="CF22" i="30"/>
  <c r="CG13" i="30"/>
  <c r="CI11" i="30"/>
  <c r="CK30" i="30"/>
  <c r="CD15" i="30"/>
  <c r="CE15" i="30"/>
  <c r="CF30" i="30"/>
  <c r="BW45" i="30"/>
  <c r="BW26" i="30"/>
  <c r="CI24" i="30"/>
  <c r="CF20" i="30"/>
  <c r="CD20" i="30"/>
  <c r="CE20" i="30"/>
  <c r="CF31" i="30"/>
  <c r="CI31" i="30"/>
  <c r="CG11" i="30"/>
  <c r="CG42" i="30"/>
  <c r="CF45" i="30"/>
  <c r="CI45" i="30"/>
  <c r="CG8" i="30"/>
  <c r="CI26" i="30"/>
  <c r="BW20" i="30"/>
  <c r="CI13" i="30"/>
  <c r="CK14" i="30"/>
  <c r="CH14" i="30"/>
  <c r="CD50" i="30"/>
  <c r="CE50" i="30"/>
  <c r="CG50" i="30"/>
  <c r="CG17" i="30"/>
  <c r="CE17" i="30"/>
  <c r="CD19" i="30"/>
  <c r="CE19" i="30"/>
  <c r="CG19" i="30"/>
  <c r="CF12" i="30"/>
  <c r="CI12" i="30"/>
  <c r="CF39" i="30"/>
  <c r="CD39" i="30"/>
  <c r="CI39" i="30"/>
  <c r="CG24" i="30"/>
  <c r="CD24" i="30"/>
  <c r="CE24" i="30"/>
  <c r="CD49" i="30"/>
  <c r="CE49" i="30"/>
  <c r="CG49" i="30"/>
  <c r="CG26" i="30"/>
  <c r="CD26" i="30"/>
  <c r="CE26" i="30"/>
  <c r="CD29" i="30"/>
  <c r="CE29" i="30"/>
  <c r="CG29" i="30"/>
  <c r="CD47" i="30"/>
  <c r="CE47" i="30"/>
  <c r="CG47" i="30"/>
  <c r="CF55" i="30"/>
  <c r="CI55" i="30"/>
  <c r="CD46" i="30"/>
  <c r="CE46" i="30"/>
  <c r="CG46" i="30"/>
  <c r="CH16" i="30"/>
  <c r="CK16" i="30"/>
  <c r="BW55" i="30"/>
  <c r="CD25" i="30"/>
  <c r="CE25" i="30"/>
  <c r="CG25" i="30"/>
  <c r="CD23" i="30"/>
  <c r="CE23" i="30"/>
  <c r="CG23" i="30"/>
  <c r="CD21" i="30"/>
  <c r="CE21" i="30"/>
  <c r="CG21" i="30"/>
  <c r="CD57" i="30"/>
  <c r="CE57" i="30"/>
  <c r="CG57" i="30"/>
  <c r="CH66" i="29"/>
  <c r="CE66" i="29"/>
  <c r="CC66" i="29" s="1"/>
  <c r="CD66" i="29" s="1"/>
  <c r="CI38" i="30"/>
  <c r="CC17" i="32"/>
  <c r="CD17" i="32" s="1"/>
  <c r="CG48" i="30"/>
  <c r="CC9" i="32"/>
  <c r="CD9" i="32"/>
  <c r="CG20" i="30"/>
  <c r="CG22" i="30"/>
  <c r="CD22" i="30"/>
  <c r="CE22" i="30"/>
  <c r="CD30" i="30"/>
  <c r="CE30" i="30"/>
  <c r="CG33" i="30"/>
  <c r="CE33" i="30"/>
  <c r="CD27" i="30"/>
  <c r="CE27" i="30"/>
  <c r="CG27" i="30"/>
  <c r="CG30" i="30"/>
  <c r="CG31" i="30"/>
  <c r="CD31" i="30"/>
  <c r="CE31" i="30"/>
  <c r="CG45" i="30"/>
  <c r="CD45" i="30"/>
  <c r="CE45" i="30"/>
  <c r="CF14" i="30"/>
  <c r="CI14" i="30"/>
  <c r="CF16" i="30"/>
  <c r="CI16" i="30"/>
  <c r="CG38" i="30"/>
  <c r="CD38" i="30"/>
  <c r="CE38" i="30"/>
  <c r="CG39" i="30"/>
  <c r="CE39" i="30"/>
  <c r="CD55" i="30"/>
  <c r="CE55" i="30"/>
  <c r="CG55" i="30"/>
  <c r="CG12" i="30"/>
  <c r="CD12" i="30"/>
  <c r="CE12" i="30"/>
  <c r="CG14" i="30"/>
  <c r="CD14" i="30"/>
  <c r="CE14" i="30"/>
  <c r="CD16" i="30"/>
  <c r="CE16" i="30"/>
  <c r="CG16" i="30"/>
  <c r="E1" i="27"/>
  <c r="F1" i="27"/>
  <c r="G1" i="27"/>
  <c r="H1" i="27"/>
  <c r="I1" i="27"/>
  <c r="J1" i="27"/>
  <c r="K1" i="27"/>
  <c r="L1" i="27"/>
  <c r="M1" i="27"/>
  <c r="N1" i="27"/>
  <c r="O1" i="27"/>
  <c r="P1" i="27"/>
  <c r="Q1" i="27"/>
  <c r="R1" i="27"/>
  <c r="S1" i="27"/>
  <c r="T1" i="27"/>
  <c r="U1" i="27"/>
  <c r="V1" i="27"/>
  <c r="W1" i="27"/>
  <c r="X1" i="27"/>
  <c r="Y1" i="27"/>
  <c r="Z1" i="27"/>
  <c r="AA1" i="27"/>
  <c r="AB1" i="27"/>
  <c r="AC1" i="27"/>
  <c r="AD1" i="27"/>
  <c r="AE1" i="27"/>
  <c r="AF1" i="27"/>
  <c r="AG1" i="27"/>
  <c r="AH1" i="27"/>
  <c r="AI1" i="27"/>
  <c r="AJ1" i="27"/>
  <c r="AK1" i="27"/>
  <c r="AL1" i="27"/>
  <c r="AM1" i="27"/>
  <c r="AN1" i="27"/>
  <c r="BU31" i="27"/>
  <c r="BV31" i="27"/>
  <c r="BU20" i="27"/>
  <c r="BV20" i="27"/>
  <c r="BU21" i="27"/>
  <c r="BV21" i="27"/>
  <c r="BU7" i="27"/>
  <c r="BV7" i="27"/>
  <c r="CD7" i="27"/>
  <c r="CF7" i="27"/>
  <c r="CI7" i="27"/>
  <c r="CJ7" i="27" s="1"/>
  <c r="CG7" i="27"/>
  <c r="CH7" i="27" s="1"/>
  <c r="BU8" i="27"/>
  <c r="BV8" i="27"/>
  <c r="CF8" i="27"/>
  <c r="CI8" i="27"/>
  <c r="CJ8" i="27" s="1"/>
  <c r="BU28" i="27"/>
  <c r="BV28" i="27"/>
  <c r="BU9" i="27"/>
  <c r="CD9" i="27"/>
  <c r="CF9" i="27"/>
  <c r="CI9" i="27"/>
  <c r="CG9" i="27" s="1"/>
  <c r="CH9" i="27" s="1"/>
  <c r="CJ9" i="27"/>
  <c r="BU22" i="27"/>
  <c r="BV22" i="27"/>
  <c r="BU24" i="27"/>
  <c r="BV24" i="27"/>
  <c r="BU25" i="27"/>
  <c r="BV25" i="27"/>
  <c r="BU13" i="27"/>
  <c r="BV13" i="27"/>
  <c r="CI13" i="27"/>
  <c r="CJ13" i="27"/>
  <c r="BU14" i="27"/>
  <c r="BV14" i="27"/>
  <c r="CI14" i="27"/>
  <c r="BU15" i="27"/>
  <c r="BV16" i="27"/>
  <c r="BU35" i="27"/>
  <c r="BV35" i="27"/>
  <c r="BU36" i="27"/>
  <c r="BV36" i="27"/>
  <c r="BU37" i="27"/>
  <c r="BV37" i="27"/>
  <c r="BU39" i="27"/>
  <c r="BV39" i="27"/>
  <c r="BU41" i="27"/>
  <c r="BV41" i="27"/>
  <c r="CJ14" i="27"/>
  <c r="CG14" i="27"/>
  <c r="CH14" i="27" s="1"/>
  <c r="BV9" i="27"/>
  <c r="CG13" i="27"/>
  <c r="CH13" i="27" s="1"/>
  <c r="BU29" i="27"/>
  <c r="CI29" i="27"/>
  <c r="CG29" i="27" s="1"/>
  <c r="BT29" i="27"/>
  <c r="BA29" i="27" s="1"/>
  <c r="BT10" i="27"/>
  <c r="BU10" i="27"/>
  <c r="CI10" i="27"/>
  <c r="CJ10" i="27" s="1"/>
  <c r="CJ29" i="27"/>
  <c r="D10" i="27"/>
  <c r="BV10" i="27"/>
  <c r="BA10" i="27"/>
  <c r="CG10" i="27"/>
  <c r="CH10" i="27" s="1"/>
  <c r="D16" i="27"/>
  <c r="BU16" i="27"/>
  <c r="BA7" i="21"/>
  <c r="CI23" i="22"/>
  <c r="CG23" i="22" s="1"/>
  <c r="BV23" i="22"/>
  <c r="BU23" i="22"/>
  <c r="CI30" i="22"/>
  <c r="CG30" i="22" s="1"/>
  <c r="BV30" i="22"/>
  <c r="BU30" i="22"/>
  <c r="CI29" i="22"/>
  <c r="CG29" i="22" s="1"/>
  <c r="BV29" i="22"/>
  <c r="BU29" i="22"/>
  <c r="CI28" i="22"/>
  <c r="CJ28" i="22"/>
  <c r="BV28" i="22"/>
  <c r="BU28" i="22"/>
  <c r="CI13" i="22"/>
  <c r="CJ13" i="22"/>
  <c r="BV13" i="22"/>
  <c r="BU13" i="22"/>
  <c r="CI21" i="22"/>
  <c r="CG21" i="22" s="1"/>
  <c r="BU21" i="22"/>
  <c r="CI26" i="22"/>
  <c r="CJ26" i="22" s="1"/>
  <c r="BV26" i="22"/>
  <c r="BU26" i="22"/>
  <c r="CI9" i="22"/>
  <c r="CJ9" i="22"/>
  <c r="BV9" i="22"/>
  <c r="BU9" i="22"/>
  <c r="CI20" i="22"/>
  <c r="CG20" i="22" s="1"/>
  <c r="CJ20" i="22"/>
  <c r="BU20" i="22"/>
  <c r="CI7" i="22"/>
  <c r="CJ7" i="22" s="1"/>
  <c r="BV7" i="22"/>
  <c r="BU7" i="22"/>
  <c r="CI22" i="22"/>
  <c r="CJ22" i="22" s="1"/>
  <c r="CI17" i="22"/>
  <c r="CJ17" i="22"/>
  <c r="BV17" i="22"/>
  <c r="BU17" i="22"/>
  <c r="CI16" i="22"/>
  <c r="CG16" i="22" s="1"/>
  <c r="CJ16" i="22"/>
  <c r="BV16" i="22"/>
  <c r="BU16" i="22"/>
  <c r="CI15" i="22"/>
  <c r="CJ15" i="22" s="1"/>
  <c r="CI10" i="22"/>
  <c r="CG10" i="22" s="1"/>
  <c r="BV10" i="22"/>
  <c r="BU10" i="22"/>
  <c r="CI12" i="22"/>
  <c r="CG12" i="22"/>
  <c r="CH12" i="22" s="1"/>
  <c r="BV12" i="22"/>
  <c r="BU12" i="22"/>
  <c r="CI11" i="22"/>
  <c r="CJ11" i="22" s="1"/>
  <c r="BV11" i="22"/>
  <c r="BU11" i="22"/>
  <c r="CI27" i="22"/>
  <c r="CJ27" i="22" s="1"/>
  <c r="BV27" i="22"/>
  <c r="BU27" i="22"/>
  <c r="CI25" i="22"/>
  <c r="CG25" i="22"/>
  <c r="CH25" i="22" s="1"/>
  <c r="CE25" i="22"/>
  <c r="CC25" i="22" s="1"/>
  <c r="CD25" i="22" s="1"/>
  <c r="CI24" i="22"/>
  <c r="CJ24" i="22" s="1"/>
  <c r="P1" i="22"/>
  <c r="O1" i="22"/>
  <c r="N1" i="22"/>
  <c r="M1" i="22"/>
  <c r="L1" i="22"/>
  <c r="K1" i="22"/>
  <c r="J1" i="22"/>
  <c r="I1" i="22"/>
  <c r="H1" i="22"/>
  <c r="G1" i="22"/>
  <c r="F1" i="22"/>
  <c r="E1" i="22"/>
  <c r="CI17" i="21"/>
  <c r="CG17" i="21"/>
  <c r="BV17" i="21"/>
  <c r="BU17" i="21"/>
  <c r="CI16" i="21"/>
  <c r="CJ16" i="21"/>
  <c r="BV16" i="21"/>
  <c r="BU16" i="21"/>
  <c r="CI15" i="21"/>
  <c r="BV15" i="21"/>
  <c r="BU15" i="21"/>
  <c r="CI14" i="21"/>
  <c r="CJ14" i="21"/>
  <c r="BV14" i="21"/>
  <c r="BU14" i="21"/>
  <c r="CI26" i="21"/>
  <c r="CJ26" i="21"/>
  <c r="BV26" i="21"/>
  <c r="BU26" i="21"/>
  <c r="CI10" i="21"/>
  <c r="CJ10" i="21"/>
  <c r="BV10" i="21"/>
  <c r="BU10" i="21"/>
  <c r="CI13" i="21"/>
  <c r="CG13" i="21"/>
  <c r="BV13" i="21"/>
  <c r="BU13" i="21"/>
  <c r="CI12" i="21"/>
  <c r="BV12" i="21"/>
  <c r="BU12" i="21"/>
  <c r="CI27" i="21"/>
  <c r="CJ27" i="21"/>
  <c r="BV27" i="21"/>
  <c r="BU27" i="21"/>
  <c r="CI11" i="21"/>
  <c r="BV11" i="21"/>
  <c r="BU11" i="21"/>
  <c r="CH8" i="21"/>
  <c r="CF8" i="21"/>
  <c r="CD8" i="21"/>
  <c r="BS8" i="21"/>
  <c r="BU8" i="21"/>
  <c r="CI7" i="21"/>
  <c r="CG7" i="21"/>
  <c r="BV7" i="21"/>
  <c r="BU7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CI8" i="20"/>
  <c r="CG8" i="20" s="1"/>
  <c r="BV8" i="20"/>
  <c r="BU8" i="20"/>
  <c r="CI7" i="20"/>
  <c r="CG7" i="20" s="1"/>
  <c r="BV7" i="20"/>
  <c r="BU7" i="20"/>
  <c r="CI9" i="20"/>
  <c r="CJ9" i="20" s="1"/>
  <c r="BV9" i="20"/>
  <c r="BU9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CI25" i="19"/>
  <c r="CG25" i="19"/>
  <c r="CH25" i="19"/>
  <c r="CI24" i="19"/>
  <c r="CI22" i="19"/>
  <c r="CG22" i="19"/>
  <c r="CH22" i="19"/>
  <c r="CI13" i="19"/>
  <c r="BV13" i="19"/>
  <c r="BU13" i="19"/>
  <c r="CI12" i="19"/>
  <c r="CG12" i="19"/>
  <c r="CH12" i="19" s="1"/>
  <c r="BV12" i="19"/>
  <c r="BU12" i="19"/>
  <c r="CI11" i="19"/>
  <c r="CJ11" i="19"/>
  <c r="BV11" i="19"/>
  <c r="BU11" i="19"/>
  <c r="CI19" i="19"/>
  <c r="CG19" i="19"/>
  <c r="BV19" i="19"/>
  <c r="BU19" i="19"/>
  <c r="CI18" i="19"/>
  <c r="CG18" i="19"/>
  <c r="BV18" i="19"/>
  <c r="BU18" i="19"/>
  <c r="CI21" i="19"/>
  <c r="CG21" i="19"/>
  <c r="CE21" i="19"/>
  <c r="BV21" i="19"/>
  <c r="BU21" i="19"/>
  <c r="CI10" i="19"/>
  <c r="BV10" i="19"/>
  <c r="BU10" i="19"/>
  <c r="CI7" i="19"/>
  <c r="CG7" i="19"/>
  <c r="BV7" i="19"/>
  <c r="BU7" i="19"/>
  <c r="CI16" i="19"/>
  <c r="CG16" i="19"/>
  <c r="CE16" i="19"/>
  <c r="CF16" i="19"/>
  <c r="BV16" i="19"/>
  <c r="BU16" i="19"/>
  <c r="CI20" i="19"/>
  <c r="CJ20" i="19"/>
  <c r="BV20" i="19"/>
  <c r="BU20" i="19"/>
  <c r="CI17" i="19"/>
  <c r="BV17" i="19"/>
  <c r="BU17" i="19"/>
  <c r="CI9" i="19"/>
  <c r="BV9" i="19"/>
  <c r="BU9" i="19"/>
  <c r="CG8" i="19"/>
  <c r="CH8" i="19"/>
  <c r="BV8" i="19"/>
  <c r="BU8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CI14" i="13"/>
  <c r="CG14" i="13" s="1"/>
  <c r="BV14" i="13"/>
  <c r="BU14" i="13"/>
  <c r="CI32" i="13"/>
  <c r="CJ32" i="13" s="1"/>
  <c r="BV32" i="13"/>
  <c r="BU32" i="13"/>
  <c r="CI31" i="13"/>
  <c r="CG31" i="13" s="1"/>
  <c r="CE31" i="13" s="1"/>
  <c r="BV31" i="13"/>
  <c r="BU31" i="13"/>
  <c r="CI30" i="13"/>
  <c r="CJ30" i="13" s="1"/>
  <c r="BV30" i="13"/>
  <c r="BU30" i="13"/>
  <c r="CI27" i="13"/>
  <c r="CJ27" i="13" s="1"/>
  <c r="BV27" i="13"/>
  <c r="BU27" i="13"/>
  <c r="CI13" i="13"/>
  <c r="CJ13" i="13" s="1"/>
  <c r="BV13" i="13"/>
  <c r="BU13" i="13"/>
  <c r="CI12" i="13"/>
  <c r="CG12" i="13" s="1"/>
  <c r="CJ12" i="13"/>
  <c r="BV12" i="13"/>
  <c r="BU12" i="13"/>
  <c r="CI10" i="13"/>
  <c r="CJ10" i="13" s="1"/>
  <c r="BV10" i="13"/>
  <c r="BU10" i="13"/>
  <c r="CI9" i="13"/>
  <c r="CG9" i="13"/>
  <c r="CE9" i="13" s="1"/>
  <c r="BV9" i="13"/>
  <c r="BU9" i="13"/>
  <c r="CI8" i="13"/>
  <c r="CG8" i="13"/>
  <c r="CH8" i="13" s="1"/>
  <c r="BV8" i="13"/>
  <c r="BU8" i="13"/>
  <c r="CI23" i="13"/>
  <c r="CG23" i="13" s="1"/>
  <c r="BT23" i="13"/>
  <c r="BA23" i="13" s="1"/>
  <c r="CI25" i="13"/>
  <c r="CG25" i="13" s="1"/>
  <c r="BV25" i="13"/>
  <c r="BU25" i="13"/>
  <c r="CI21" i="13"/>
  <c r="CJ21" i="13" s="1"/>
  <c r="BV21" i="13"/>
  <c r="BU21" i="13"/>
  <c r="CI7" i="13"/>
  <c r="CG7" i="13" s="1"/>
  <c r="CJ7" i="13"/>
  <c r="BV7" i="13"/>
  <c r="BU7" i="13"/>
  <c r="CI16" i="13"/>
  <c r="CG16" i="13" s="1"/>
  <c r="BV16" i="13"/>
  <c r="BU16" i="13"/>
  <c r="CI15" i="13"/>
  <c r="CJ15" i="13" s="1"/>
  <c r="BV15" i="13"/>
  <c r="BU15" i="13"/>
  <c r="CI11" i="13"/>
  <c r="CG11" i="13" s="1"/>
  <c r="BV11" i="13"/>
  <c r="BU11" i="13"/>
  <c r="CI34" i="13"/>
  <c r="CJ34" i="13" s="1"/>
  <c r="BV34" i="13"/>
  <c r="BU34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CL23" i="13"/>
  <c r="CM23" i="13"/>
  <c r="CG22" i="22"/>
  <c r="CE22" i="22"/>
  <c r="CC22" i="22" s="1"/>
  <c r="CD22" i="22" s="1"/>
  <c r="CJ10" i="19"/>
  <c r="CG10" i="19"/>
  <c r="CH10" i="19"/>
  <c r="BV23" i="13"/>
  <c r="CJ13" i="19"/>
  <c r="CG13" i="19"/>
  <c r="CH13" i="19"/>
  <c r="CG26" i="21"/>
  <c r="CH26" i="21"/>
  <c r="CJ19" i="19"/>
  <c r="CJ18" i="19"/>
  <c r="CJ9" i="19"/>
  <c r="CG9" i="19"/>
  <c r="CJ17" i="19"/>
  <c r="CG17" i="19"/>
  <c r="CJ12" i="19"/>
  <c r="CJ25" i="19"/>
  <c r="CG20" i="19"/>
  <c r="CH20" i="19"/>
  <c r="CG26" i="22"/>
  <c r="CE26" i="22" s="1"/>
  <c r="CH26" i="22"/>
  <c r="CG17" i="22"/>
  <c r="CH17" i="22"/>
  <c r="CG15" i="22"/>
  <c r="CH15" i="22" s="1"/>
  <c r="CJ10" i="22"/>
  <c r="CG9" i="22"/>
  <c r="CH9" i="22" s="1"/>
  <c r="CG28" i="22"/>
  <c r="CH28" i="22" s="1"/>
  <c r="CJ12" i="22"/>
  <c r="CG16" i="21"/>
  <c r="CH16" i="21"/>
  <c r="CJ7" i="21"/>
  <c r="CG27" i="21"/>
  <c r="CE27" i="21"/>
  <c r="BT8" i="21"/>
  <c r="D8" i="21"/>
  <c r="CJ13" i="21"/>
  <c r="CI8" i="21"/>
  <c r="CJ8" i="21"/>
  <c r="CH7" i="21"/>
  <c r="CE7" i="21"/>
  <c r="CE13" i="21"/>
  <c r="CC13" i="21"/>
  <c r="CH13" i="21"/>
  <c r="CG10" i="21"/>
  <c r="CH10" i="21"/>
  <c r="CG14" i="21"/>
  <c r="CJ17" i="21"/>
  <c r="CH7" i="19"/>
  <c r="CE7" i="19"/>
  <c r="CF7" i="19"/>
  <c r="CH21" i="19"/>
  <c r="CH18" i="19"/>
  <c r="CE18" i="19"/>
  <c r="CJ7" i="19"/>
  <c r="CH16" i="19"/>
  <c r="CJ21" i="19"/>
  <c r="CJ22" i="19"/>
  <c r="CE25" i="19"/>
  <c r="CF25" i="19"/>
  <c r="CJ16" i="19"/>
  <c r="CG11" i="19"/>
  <c r="CH11" i="19"/>
  <c r="CF25" i="22"/>
  <c r="CJ25" i="22"/>
  <c r="CG27" i="22"/>
  <c r="CH27" i="22" s="1"/>
  <c r="CJ30" i="22"/>
  <c r="CG13" i="22"/>
  <c r="CJ23" i="22"/>
  <c r="CG11" i="21"/>
  <c r="CJ11" i="21"/>
  <c r="CG12" i="21"/>
  <c r="CJ12" i="21"/>
  <c r="CJ15" i="21"/>
  <c r="CG15" i="21"/>
  <c r="CH17" i="21"/>
  <c r="CE17" i="21"/>
  <c r="CC16" i="19"/>
  <c r="CD16" i="19"/>
  <c r="CE8" i="19"/>
  <c r="CJ8" i="19"/>
  <c r="CH19" i="19"/>
  <c r="CE19" i="19"/>
  <c r="CC19" i="19"/>
  <c r="CJ24" i="19"/>
  <c r="CG24" i="19"/>
  <c r="CE22" i="19"/>
  <c r="CG15" i="13"/>
  <c r="CE15" i="13" s="1"/>
  <c r="CH15" i="13"/>
  <c r="CJ8" i="13"/>
  <c r="CG34" i="13"/>
  <c r="CE34" i="13" s="1"/>
  <c r="CJ9" i="13"/>
  <c r="CJ31" i="13"/>
  <c r="BA8" i="21"/>
  <c r="CH22" i="22"/>
  <c r="CC18" i="19"/>
  <c r="CD18" i="19"/>
  <c r="CF21" i="19"/>
  <c r="CC21" i="19"/>
  <c r="CD21" i="19"/>
  <c r="CE26" i="21"/>
  <c r="CF26" i="21"/>
  <c r="CE16" i="21"/>
  <c r="CC16" i="21"/>
  <c r="CD16" i="21"/>
  <c r="BV8" i="21"/>
  <c r="CF18" i="19"/>
  <c r="CE11" i="19"/>
  <c r="CE13" i="19"/>
  <c r="CC25" i="19"/>
  <c r="CD25" i="19"/>
  <c r="CC7" i="19"/>
  <c r="CD7" i="19"/>
  <c r="CE10" i="19"/>
  <c r="CE20" i="19"/>
  <c r="CF20" i="19"/>
  <c r="CE17" i="22"/>
  <c r="CC17" i="22"/>
  <c r="CD17" i="22" s="1"/>
  <c r="CH27" i="21"/>
  <c r="CD13" i="21"/>
  <c r="CF13" i="21"/>
  <c r="CE10" i="21"/>
  <c r="CC10" i="21"/>
  <c r="CD10" i="21"/>
  <c r="CE14" i="21"/>
  <c r="CH14" i="21"/>
  <c r="CF7" i="21"/>
  <c r="CC7" i="21"/>
  <c r="CD7" i="21"/>
  <c r="CE17" i="19"/>
  <c r="CC17" i="19"/>
  <c r="CH17" i="19"/>
  <c r="CH13" i="22"/>
  <c r="CE13" i="22"/>
  <c r="CE27" i="22"/>
  <c r="CF27" i="21"/>
  <c r="CC27" i="21"/>
  <c r="CD27" i="21"/>
  <c r="CE11" i="21"/>
  <c r="CH11" i="21"/>
  <c r="CH15" i="21"/>
  <c r="CE15" i="21"/>
  <c r="CC15" i="21"/>
  <c r="CE12" i="21"/>
  <c r="CH12" i="21"/>
  <c r="CF17" i="21"/>
  <c r="CC17" i="21"/>
  <c r="CD17" i="21"/>
  <c r="CH24" i="19"/>
  <c r="CE24" i="19"/>
  <c r="CF8" i="19"/>
  <c r="CC8" i="19"/>
  <c r="CD8" i="19"/>
  <c r="CE9" i="19"/>
  <c r="CC9" i="19"/>
  <c r="CH9" i="19"/>
  <c r="CF22" i="19"/>
  <c r="CC22" i="19"/>
  <c r="CD22" i="19"/>
  <c r="CF19" i="19"/>
  <c r="CD19" i="19"/>
  <c r="CC26" i="21"/>
  <c r="CD26" i="21"/>
  <c r="CF10" i="19"/>
  <c r="CC10" i="19"/>
  <c r="CD10" i="19"/>
  <c r="CF11" i="19"/>
  <c r="CC11" i="19"/>
  <c r="CD11" i="19"/>
  <c r="CF13" i="19"/>
  <c r="CC13" i="19"/>
  <c r="CD13" i="19"/>
  <c r="CF16" i="21"/>
  <c r="CC20" i="19"/>
  <c r="CD20" i="19"/>
  <c r="CF17" i="22"/>
  <c r="CF14" i="21"/>
  <c r="CC14" i="21"/>
  <c r="CD14" i="21"/>
  <c r="CF10" i="21"/>
  <c r="CD17" i="19"/>
  <c r="CF17" i="19"/>
  <c r="CF27" i="22"/>
  <c r="CC27" i="22"/>
  <c r="CD27" i="22" s="1"/>
  <c r="CF13" i="22"/>
  <c r="CC13" i="22"/>
  <c r="CD13" i="22" s="1"/>
  <c r="CF11" i="21"/>
  <c r="CC11" i="21"/>
  <c r="CD11" i="21"/>
  <c r="CD15" i="21"/>
  <c r="CF15" i="21"/>
  <c r="CF12" i="21"/>
  <c r="CC12" i="21"/>
  <c r="CD12" i="21"/>
  <c r="CF9" i="19"/>
  <c r="CD9" i="19"/>
  <c r="CC24" i="19"/>
  <c r="CD24" i="19"/>
  <c r="CF24" i="19"/>
  <c r="CF30" i="29" l="1"/>
  <c r="CC30" i="29"/>
  <c r="CD30" i="29" s="1"/>
  <c r="CE12" i="19"/>
  <c r="CC15" i="32"/>
  <c r="CD15" i="32" s="1"/>
  <c r="CF15" i="32"/>
  <c r="CE11" i="32"/>
  <c r="CH11" i="32"/>
  <c r="CF18" i="32"/>
  <c r="CC18" i="32"/>
  <c r="CD18" i="32" s="1"/>
  <c r="CF8" i="32"/>
  <c r="CC8" i="32"/>
  <c r="CD8" i="32" s="1"/>
  <c r="CF10" i="32"/>
  <c r="CC10" i="32"/>
  <c r="CD10" i="32" s="1"/>
  <c r="CE12" i="32"/>
  <c r="CH12" i="32"/>
  <c r="CH15" i="32"/>
  <c r="CH10" i="32"/>
  <c r="CE13" i="32"/>
  <c r="CC41" i="13"/>
  <c r="CD41" i="13" s="1"/>
  <c r="CF41" i="13"/>
  <c r="CC42" i="13"/>
  <c r="CD42" i="13" s="1"/>
  <c r="CF42" i="13"/>
  <c r="CK28" i="13"/>
  <c r="BS29" i="13"/>
  <c r="BT29" i="13" s="1"/>
  <c r="CG9" i="20"/>
  <c r="CJ10" i="20"/>
  <c r="CJ7" i="20"/>
  <c r="CG11" i="20"/>
  <c r="CH9" i="34"/>
  <c r="CE9" i="34"/>
  <c r="D7" i="34"/>
  <c r="CE7" i="34"/>
  <c r="CG12" i="34"/>
  <c r="CC12" i="20"/>
  <c r="CD12" i="20" s="1"/>
  <c r="CF12" i="20"/>
  <c r="CC10" i="20"/>
  <c r="CD10" i="20" s="1"/>
  <c r="CF10" i="20"/>
  <c r="CH7" i="20"/>
  <c r="CE7" i="20"/>
  <c r="CH8" i="20"/>
  <c r="CE8" i="20"/>
  <c r="CH10" i="20"/>
  <c r="CJ8" i="20"/>
  <c r="CH32" i="22"/>
  <c r="CE32" i="22"/>
  <c r="CF26" i="22"/>
  <c r="CC26" i="22"/>
  <c r="CD26" i="22" s="1"/>
  <c r="CH21" i="22"/>
  <c r="CE21" i="22"/>
  <c r="CE30" i="22"/>
  <c r="CH30" i="22"/>
  <c r="CF31" i="22"/>
  <c r="CC31" i="22"/>
  <c r="CD31" i="22" s="1"/>
  <c r="CE10" i="22"/>
  <c r="CH10" i="22"/>
  <c r="CE29" i="22"/>
  <c r="CH29" i="22"/>
  <c r="CE20" i="22"/>
  <c r="CH20" i="22"/>
  <c r="CE16" i="22"/>
  <c r="CH16" i="22"/>
  <c r="CH23" i="22"/>
  <c r="CE23" i="22"/>
  <c r="CH18" i="22"/>
  <c r="CE18" i="22"/>
  <c r="CE9" i="22"/>
  <c r="CJ21" i="22"/>
  <c r="CJ29" i="22"/>
  <c r="CG33" i="22"/>
  <c r="CF22" i="22"/>
  <c r="CE15" i="22"/>
  <c r="CH31" i="22"/>
  <c r="CG7" i="22"/>
  <c r="CG14" i="22"/>
  <c r="CE28" i="22"/>
  <c r="CE12" i="22"/>
  <c r="CC19" i="22"/>
  <c r="CD19" i="22" s="1"/>
  <c r="CG11" i="22"/>
  <c r="CG24" i="22"/>
  <c r="CE51" i="29"/>
  <c r="CH51" i="29"/>
  <c r="CH8" i="34"/>
  <c r="CE8" i="34"/>
  <c r="CE17" i="34"/>
  <c r="CH17" i="34"/>
  <c r="CH15" i="34"/>
  <c r="CE15" i="34"/>
  <c r="CH11" i="34"/>
  <c r="CE11" i="34"/>
  <c r="CE14" i="34"/>
  <c r="CE10" i="34"/>
  <c r="CG13" i="34"/>
  <c r="CE16" i="34"/>
  <c r="CG21" i="13"/>
  <c r="CE21" i="13" s="1"/>
  <c r="CG24" i="13"/>
  <c r="CJ39" i="13"/>
  <c r="BU44" i="29"/>
  <c r="CG23" i="29"/>
  <c r="CE23" i="29" s="1"/>
  <c r="CE12" i="13"/>
  <c r="CF12" i="13" s="1"/>
  <c r="CH12" i="13"/>
  <c r="CE16" i="13"/>
  <c r="CC16" i="13" s="1"/>
  <c r="CD16" i="13" s="1"/>
  <c r="CH16" i="13"/>
  <c r="D28" i="13"/>
  <c r="CG33" i="13"/>
  <c r="CE33" i="13" s="1"/>
  <c r="CC33" i="13" s="1"/>
  <c r="CD33" i="13" s="1"/>
  <c r="BA22" i="13"/>
  <c r="D22" i="13"/>
  <c r="CJ38" i="13"/>
  <c r="CE8" i="13"/>
  <c r="CC8" i="13" s="1"/>
  <c r="CD8" i="13" s="1"/>
  <c r="CI22" i="13"/>
  <c r="CJ16" i="13"/>
  <c r="CJ20" i="13"/>
  <c r="BV22" i="13"/>
  <c r="CH34" i="13"/>
  <c r="CG27" i="13"/>
  <c r="CG26" i="13"/>
  <c r="CH35" i="13"/>
  <c r="CE35" i="13"/>
  <c r="CF31" i="13"/>
  <c r="CC31" i="13"/>
  <c r="CD31" i="13" s="1"/>
  <c r="CH11" i="13"/>
  <c r="CE11" i="13"/>
  <c r="CE14" i="13"/>
  <c r="CH14" i="13"/>
  <c r="CF15" i="13"/>
  <c r="CC15" i="13"/>
  <c r="CD15" i="13" s="1"/>
  <c r="CF21" i="13"/>
  <c r="CC21" i="13"/>
  <c r="CD21" i="13" s="1"/>
  <c r="CH40" i="13"/>
  <c r="CE40" i="13"/>
  <c r="CC34" i="13"/>
  <c r="CD34" i="13" s="1"/>
  <c r="CF34" i="13"/>
  <c r="CC9" i="13"/>
  <c r="CD9" i="13" s="1"/>
  <c r="CF9" i="13"/>
  <c r="CE20" i="13"/>
  <c r="CH20" i="13"/>
  <c r="CE25" i="13"/>
  <c r="CH25" i="13"/>
  <c r="CH28" i="13"/>
  <c r="CE28" i="13"/>
  <c r="CH7" i="13"/>
  <c r="CE7" i="13"/>
  <c r="CH23" i="13"/>
  <c r="CE23" i="13"/>
  <c r="CG10" i="13"/>
  <c r="CG30" i="13"/>
  <c r="CJ40" i="13"/>
  <c r="BV28" i="13"/>
  <c r="CE38" i="13"/>
  <c r="CG18" i="13"/>
  <c r="CE37" i="13"/>
  <c r="CG32" i="13"/>
  <c r="CK23" i="13"/>
  <c r="CH9" i="13"/>
  <c r="CJ14" i="13"/>
  <c r="CJ25" i="13"/>
  <c r="CH31" i="13"/>
  <c r="CJ23" i="13"/>
  <c r="CJ11" i="13"/>
  <c r="CM28" i="13"/>
  <c r="CL28" i="13"/>
  <c r="CL22" i="13"/>
  <c r="CE39" i="13"/>
  <c r="CE19" i="13"/>
  <c r="CM22" i="13"/>
  <c r="CG13" i="13"/>
  <c r="D23" i="13"/>
  <c r="CH47" i="27"/>
  <c r="CC23" i="27"/>
  <c r="CD23" i="27" s="1"/>
  <c r="CF23" i="27"/>
  <c r="CE42" i="27"/>
  <c r="CC42" i="27" s="1"/>
  <c r="CD42" i="27" s="1"/>
  <c r="CH39" i="27"/>
  <c r="CG41" i="27"/>
  <c r="CH41" i="27" s="1"/>
  <c r="CJ35" i="27"/>
  <c r="CC26" i="27"/>
  <c r="CD26" i="27" s="1"/>
  <c r="CE27" i="27"/>
  <c r="CC27" i="27" s="1"/>
  <c r="CD27" i="27" s="1"/>
  <c r="CG46" i="27"/>
  <c r="CE46" i="27" s="1"/>
  <c r="CC46" i="27" s="1"/>
  <c r="CD46" i="27" s="1"/>
  <c r="CJ34" i="27"/>
  <c r="BT12" i="27"/>
  <c r="D12" i="27" s="1"/>
  <c r="CG44" i="27"/>
  <c r="CE44" i="27" s="1"/>
  <c r="CC44" i="27" s="1"/>
  <c r="CD44" i="27" s="1"/>
  <c r="CI12" i="27"/>
  <c r="CJ16" i="27"/>
  <c r="CH25" i="27"/>
  <c r="CE25" i="27"/>
  <c r="CC40" i="27"/>
  <c r="CD40" i="27" s="1"/>
  <c r="CF40" i="27"/>
  <c r="CH24" i="27"/>
  <c r="CE24" i="27"/>
  <c r="CC39" i="27"/>
  <c r="CD39" i="27" s="1"/>
  <c r="CF39" i="27"/>
  <c r="CF47" i="27"/>
  <c r="CC47" i="27"/>
  <c r="CD47" i="27" s="1"/>
  <c r="CH34" i="27"/>
  <c r="CE34" i="27"/>
  <c r="CE21" i="27"/>
  <c r="CH21" i="27"/>
  <c r="CE16" i="27"/>
  <c r="CH16" i="27"/>
  <c r="CE37" i="27"/>
  <c r="CH37" i="27"/>
  <c r="CF20" i="27"/>
  <c r="CC20" i="27"/>
  <c r="CD20" i="27" s="1"/>
  <c r="CF44" i="27"/>
  <c r="CH33" i="27"/>
  <c r="CE33" i="27"/>
  <c r="CE29" i="27"/>
  <c r="CH29" i="27"/>
  <c r="CE43" i="27"/>
  <c r="CH43" i="27"/>
  <c r="CH32" i="27"/>
  <c r="CE32" i="27"/>
  <c r="CH11" i="27"/>
  <c r="CE11" i="27"/>
  <c r="CF31" i="27"/>
  <c r="CC31" i="27"/>
  <c r="CD31" i="27" s="1"/>
  <c r="CE28" i="27"/>
  <c r="BV15" i="27"/>
  <c r="CG8" i="27"/>
  <c r="CJ32" i="27"/>
  <c r="BV29" i="27"/>
  <c r="D29" i="27"/>
  <c r="BA15" i="27"/>
  <c r="CH20" i="27"/>
  <c r="CE22" i="27"/>
  <c r="CG45" i="27"/>
  <c r="CE14" i="27"/>
  <c r="CF42" i="27"/>
  <c r="CG38" i="27"/>
  <c r="CE10" i="27"/>
  <c r="CF27" i="27"/>
  <c r="CE13" i="27"/>
  <c r="CH44" i="27"/>
  <c r="CH40" i="27"/>
  <c r="BA7" i="29"/>
  <c r="BV86" i="29"/>
  <c r="BA83" i="29"/>
  <c r="BA78" i="29"/>
  <c r="D79" i="29"/>
  <c r="BV26" i="29"/>
  <c r="BA59" i="29"/>
  <c r="D66" i="29"/>
  <c r="BA9" i="29"/>
  <c r="BV61" i="29"/>
  <c r="BV42" i="29"/>
  <c r="BA58" i="29"/>
  <c r="CG65" i="29"/>
  <c r="CE65" i="29" s="1"/>
  <c r="CC65" i="29" s="1"/>
  <c r="CD65" i="29" s="1"/>
  <c r="D83" i="29"/>
  <c r="D86" i="29"/>
  <c r="CG26" i="29"/>
  <c r="CH26" i="29" s="1"/>
  <c r="CJ86" i="29"/>
  <c r="CJ74" i="29"/>
  <c r="CJ80" i="29"/>
  <c r="CJ88" i="29"/>
  <c r="D9" i="29"/>
  <c r="CE86" i="29"/>
  <c r="CC86" i="29" s="1"/>
  <c r="CD86" i="29" s="1"/>
  <c r="CH86" i="29"/>
  <c r="CG77" i="29"/>
  <c r="CH77" i="29" s="1"/>
  <c r="CJ28" i="29"/>
  <c r="CJ85" i="29"/>
  <c r="CG87" i="29"/>
  <c r="CG7" i="29"/>
  <c r="CE7" i="29" s="1"/>
  <c r="CG84" i="29"/>
  <c r="CH84" i="29" s="1"/>
  <c r="CG70" i="29"/>
  <c r="CE70" i="29" s="1"/>
  <c r="CC70" i="29" s="1"/>
  <c r="CD70" i="29" s="1"/>
  <c r="CG60" i="29"/>
  <c r="CH60" i="29" s="1"/>
  <c r="CE88" i="29"/>
  <c r="CH88" i="29"/>
  <c r="CC85" i="29"/>
  <c r="CD85" i="29" s="1"/>
  <c r="CF85" i="29"/>
  <c r="CH85" i="29"/>
  <c r="CG62" i="29"/>
  <c r="CE62" i="29" s="1"/>
  <c r="CF62" i="29" s="1"/>
  <c r="BV66" i="29"/>
  <c r="CH38" i="29"/>
  <c r="CJ31" i="29"/>
  <c r="CG76" i="29"/>
  <c r="CE76" i="29" s="1"/>
  <c r="CG10" i="29"/>
  <c r="CE10" i="29" s="1"/>
  <c r="CC10" i="29" s="1"/>
  <c r="CD10" i="29" s="1"/>
  <c r="CG67" i="29"/>
  <c r="CE67" i="29" s="1"/>
  <c r="CC67" i="29" s="1"/>
  <c r="CD67" i="29" s="1"/>
  <c r="CG18" i="29"/>
  <c r="CH18" i="29" s="1"/>
  <c r="CG19" i="29"/>
  <c r="CE19" i="29" s="1"/>
  <c r="CC19" i="29" s="1"/>
  <c r="CD19" i="29" s="1"/>
  <c r="CG20" i="29"/>
  <c r="CE20" i="29" s="1"/>
  <c r="CF20" i="29" s="1"/>
  <c r="D58" i="29"/>
  <c r="CG32" i="29"/>
  <c r="CF14" i="29"/>
  <c r="CJ81" i="29"/>
  <c r="CJ75" i="29"/>
  <c r="CG35" i="29"/>
  <c r="CH35" i="29" s="1"/>
  <c r="CH14" i="29"/>
  <c r="CJ11" i="29"/>
  <c r="CG16" i="29"/>
  <c r="CH16" i="29" s="1"/>
  <c r="CJ59" i="29"/>
  <c r="D53" i="29"/>
  <c r="BA53" i="29"/>
  <c r="CG27" i="29"/>
  <c r="BA42" i="29"/>
  <c r="CG73" i="29"/>
  <c r="CE73" i="29" s="1"/>
  <c r="CC73" i="29" s="1"/>
  <c r="CD73" i="29" s="1"/>
  <c r="CG15" i="29"/>
  <c r="CJ33" i="29"/>
  <c r="CJ72" i="29"/>
  <c r="CJ49" i="29"/>
  <c r="CJ48" i="29"/>
  <c r="BA79" i="29"/>
  <c r="CF38" i="29"/>
  <c r="CC38" i="29"/>
  <c r="CD38" i="29" s="1"/>
  <c r="CE72" i="29"/>
  <c r="CH72" i="29"/>
  <c r="CE81" i="29"/>
  <c r="CF81" i="29" s="1"/>
  <c r="CH81" i="29"/>
  <c r="CJ43" i="29"/>
  <c r="D42" i="29"/>
  <c r="CJ22" i="29"/>
  <c r="BA26" i="29"/>
  <c r="CJ12" i="29"/>
  <c r="BV53" i="29"/>
  <c r="CJ57" i="29"/>
  <c r="CJ50" i="29"/>
  <c r="CJ55" i="29"/>
  <c r="D78" i="29"/>
  <c r="CG39" i="29"/>
  <c r="CG63" i="29"/>
  <c r="CJ82" i="29"/>
  <c r="CE57" i="29"/>
  <c r="CJ42" i="29"/>
  <c r="BV9" i="29"/>
  <c r="BV83" i="29"/>
  <c r="CG36" i="29"/>
  <c r="CE36" i="29" s="1"/>
  <c r="CC36" i="29" s="1"/>
  <c r="CD36" i="29" s="1"/>
  <c r="CG21" i="29"/>
  <c r="CE21" i="29" s="1"/>
  <c r="CF21" i="29" s="1"/>
  <c r="D59" i="29"/>
  <c r="BV79" i="29"/>
  <c r="D26" i="29"/>
  <c r="CE50" i="29"/>
  <c r="CF50" i="29" s="1"/>
  <c r="CG24" i="29"/>
  <c r="CE24" i="29" s="1"/>
  <c r="CF24" i="29" s="1"/>
  <c r="BV59" i="29"/>
  <c r="CI44" i="29"/>
  <c r="CJ44" i="29" s="1"/>
  <c r="CH74" i="29"/>
  <c r="CE74" i="29"/>
  <c r="CF74" i="29" s="1"/>
  <c r="CH43" i="29"/>
  <c r="CE43" i="29"/>
  <c r="CF43" i="29" s="1"/>
  <c r="CH83" i="29"/>
  <c r="CE83" i="29"/>
  <c r="CF83" i="29" s="1"/>
  <c r="CH42" i="29"/>
  <c r="CE42" i="29"/>
  <c r="CC42" i="29" s="1"/>
  <c r="CD42" i="29" s="1"/>
  <c r="CE11" i="29"/>
  <c r="CH11" i="29"/>
  <c r="CH56" i="29"/>
  <c r="CE56" i="29"/>
  <c r="CH31" i="29"/>
  <c r="CE31" i="29"/>
  <c r="CE48" i="29"/>
  <c r="CH48" i="29"/>
  <c r="CH49" i="29"/>
  <c r="CG8" i="29"/>
  <c r="CH59" i="29"/>
  <c r="CE55" i="29"/>
  <c r="CG58" i="29"/>
  <c r="CG25" i="29"/>
  <c r="BA66" i="29"/>
  <c r="CC45" i="29"/>
  <c r="CD45" i="29" s="1"/>
  <c r="CH75" i="29"/>
  <c r="CG78" i="29"/>
  <c r="CG52" i="29"/>
  <c r="CF66" i="29"/>
  <c r="CJ56" i="29"/>
  <c r="CJ83" i="29"/>
  <c r="CJ45" i="29"/>
  <c r="CG71" i="29"/>
  <c r="CG64" i="29"/>
  <c r="CG46" i="29"/>
  <c r="CH79" i="29"/>
  <c r="CE79" i="29"/>
  <c r="CC80" i="29"/>
  <c r="CD80" i="29" s="1"/>
  <c r="CF80" i="29"/>
  <c r="CH12" i="29"/>
  <c r="CE12" i="29"/>
  <c r="BV62" i="29"/>
  <c r="BA62" i="29"/>
  <c r="CJ41" i="29"/>
  <c r="CG41" i="29"/>
  <c r="CJ79" i="29"/>
  <c r="BV63" i="29"/>
  <c r="BA63" i="29"/>
  <c r="D63" i="29"/>
  <c r="CH45" i="29"/>
  <c r="BV58" i="29"/>
  <c r="CG54" i="29"/>
  <c r="CG17" i="29"/>
  <c r="CJ17" i="29"/>
  <c r="CC33" i="29"/>
  <c r="CD33" i="29" s="1"/>
  <c r="CF33" i="29"/>
  <c r="CG69" i="29"/>
  <c r="CJ69" i="29"/>
  <c r="CJ37" i="29"/>
  <c r="CG37" i="29"/>
  <c r="CG29" i="29"/>
  <c r="CJ29" i="29"/>
  <c r="CH34" i="29"/>
  <c r="CE34" i="29"/>
  <c r="CG40" i="29"/>
  <c r="CJ40" i="29"/>
  <c r="CF75" i="29"/>
  <c r="CH80" i="29"/>
  <c r="BT47" i="29"/>
  <c r="CI47" i="29"/>
  <c r="BU47" i="29"/>
  <c r="CF59" i="29"/>
  <c r="CF82" i="29"/>
  <c r="CH82" i="29"/>
  <c r="BV78" i="29"/>
  <c r="D62" i="29"/>
  <c r="CE22" i="29"/>
  <c r="CG13" i="29"/>
  <c r="CJ13" i="29"/>
  <c r="CJ34" i="29"/>
  <c r="CH28" i="29"/>
  <c r="CE28" i="29"/>
  <c r="D61" i="29"/>
  <c r="BA61" i="29"/>
  <c r="CF49" i="29"/>
  <c r="CH33" i="29"/>
  <c r="BU53" i="29"/>
  <c r="CI53" i="29"/>
  <c r="CJ68" i="29"/>
  <c r="CG68" i="29"/>
  <c r="CJ14" i="29"/>
  <c r="CJ9" i="29"/>
  <c r="CG9" i="29"/>
  <c r="CJ38" i="29"/>
  <c r="CG61" i="29"/>
  <c r="CJ61" i="29"/>
  <c r="D7" i="29"/>
  <c r="BV7" i="29"/>
  <c r="CC12" i="19" l="1"/>
  <c r="CD12" i="19" s="1"/>
  <c r="CF12" i="19"/>
  <c r="CF12" i="32"/>
  <c r="CC12" i="32"/>
  <c r="CD12" i="32" s="1"/>
  <c r="CC13" i="32"/>
  <c r="CD13" i="32" s="1"/>
  <c r="CF13" i="32"/>
  <c r="CC11" i="32"/>
  <c r="CD11" i="32" s="1"/>
  <c r="CF11" i="32"/>
  <c r="CH9" i="20"/>
  <c r="CE9" i="20"/>
  <c r="CE11" i="20"/>
  <c r="CH11" i="20"/>
  <c r="CH12" i="34"/>
  <c r="CE12" i="34"/>
  <c r="CF9" i="34"/>
  <c r="CC9" i="34"/>
  <c r="CD9" i="34" s="1"/>
  <c r="CC7" i="34"/>
  <c r="CD7" i="34" s="1"/>
  <c r="CF7" i="34"/>
  <c r="CF8" i="20"/>
  <c r="CC8" i="20"/>
  <c r="CD8" i="20" s="1"/>
  <c r="CC7" i="20"/>
  <c r="CD7" i="20" s="1"/>
  <c r="CF7" i="20"/>
  <c r="CF28" i="22"/>
  <c r="CC28" i="22"/>
  <c r="CD28" i="22" s="1"/>
  <c r="CC18" i="22"/>
  <c r="CD18" i="22" s="1"/>
  <c r="CF18" i="22"/>
  <c r="CE14" i="22"/>
  <c r="CH14" i="22"/>
  <c r="CC30" i="22"/>
  <c r="CD30" i="22" s="1"/>
  <c r="CF30" i="22"/>
  <c r="CH7" i="22"/>
  <c r="CE7" i="22"/>
  <c r="CF21" i="22"/>
  <c r="CC21" i="22"/>
  <c r="CD21" i="22" s="1"/>
  <c r="CE11" i="22"/>
  <c r="CH11" i="22"/>
  <c r="CF10" i="22"/>
  <c r="CC10" i="22"/>
  <c r="CD10" i="22" s="1"/>
  <c r="CC23" i="22"/>
  <c r="CD23" i="22" s="1"/>
  <c r="CF23" i="22"/>
  <c r="CF16" i="22"/>
  <c r="CC16" i="22"/>
  <c r="CD16" i="22" s="1"/>
  <c r="CE24" i="22"/>
  <c r="CH24" i="22"/>
  <c r="CF12" i="22"/>
  <c r="CC12" i="22"/>
  <c r="CD12" i="22" s="1"/>
  <c r="CC20" i="22"/>
  <c r="CD20" i="22" s="1"/>
  <c r="CF20" i="22"/>
  <c r="CC9" i="22"/>
  <c r="CD9" i="22" s="1"/>
  <c r="CF9" i="22"/>
  <c r="CE33" i="22"/>
  <c r="CH33" i="22"/>
  <c r="CC32" i="22"/>
  <c r="CD32" i="22" s="1"/>
  <c r="CF32" i="22"/>
  <c r="CF15" i="22"/>
  <c r="CC15" i="22"/>
  <c r="CD15" i="22" s="1"/>
  <c r="CC29" i="22"/>
  <c r="CD29" i="22" s="1"/>
  <c r="CF29" i="22"/>
  <c r="CF51" i="29"/>
  <c r="CC51" i="29"/>
  <c r="CD51" i="29" s="1"/>
  <c r="CF10" i="34"/>
  <c r="CC10" i="34"/>
  <c r="CD10" i="34" s="1"/>
  <c r="CE13" i="34"/>
  <c r="CH13" i="34"/>
  <c r="CF14" i="34"/>
  <c r="CC14" i="34"/>
  <c r="CD14" i="34" s="1"/>
  <c r="CF11" i="34"/>
  <c r="CC11" i="34"/>
  <c r="CD11" i="34" s="1"/>
  <c r="CF15" i="34"/>
  <c r="CC15" i="34"/>
  <c r="CD15" i="34" s="1"/>
  <c r="CF17" i="34"/>
  <c r="CC17" i="34"/>
  <c r="CD17" i="34" s="1"/>
  <c r="CC16" i="34"/>
  <c r="CD16" i="34" s="1"/>
  <c r="CF16" i="34"/>
  <c r="CC8" i="34"/>
  <c r="CD8" i="34" s="1"/>
  <c r="CF8" i="34"/>
  <c r="CE24" i="13"/>
  <c r="CH24" i="13"/>
  <c r="CH21" i="13"/>
  <c r="CC12" i="13"/>
  <c r="CD12" i="13" s="1"/>
  <c r="CH23" i="29"/>
  <c r="CF23" i="29"/>
  <c r="CC23" i="29"/>
  <c r="CD23" i="29" s="1"/>
  <c r="CF65" i="29"/>
  <c r="CH27" i="13"/>
  <c r="CE27" i="13"/>
  <c r="CH33" i="13"/>
  <c r="CG22" i="13"/>
  <c r="CJ22" i="13"/>
  <c r="CF8" i="13"/>
  <c r="CF35" i="13"/>
  <c r="CC35" i="13"/>
  <c r="CD35" i="13" s="1"/>
  <c r="CF16" i="13"/>
  <c r="CF33" i="13"/>
  <c r="CH26" i="13"/>
  <c r="CE26" i="13"/>
  <c r="CH62" i="29"/>
  <c r="CC19" i="13"/>
  <c r="CD19" i="13" s="1"/>
  <c r="CF19" i="13"/>
  <c r="CF23" i="13"/>
  <c r="CC23" i="13"/>
  <c r="CD23" i="13" s="1"/>
  <c r="CC20" i="13"/>
  <c r="CD20" i="13" s="1"/>
  <c r="CF20" i="13"/>
  <c r="CF39" i="13"/>
  <c r="CC39" i="13"/>
  <c r="CD39" i="13" s="1"/>
  <c r="CE10" i="13"/>
  <c r="CH10" i="13"/>
  <c r="CE32" i="13"/>
  <c r="CH32" i="13"/>
  <c r="CC11" i="13"/>
  <c r="CD11" i="13" s="1"/>
  <c r="CF11" i="13"/>
  <c r="CH13" i="13"/>
  <c r="CE13" i="13"/>
  <c r="CH30" i="13"/>
  <c r="CE30" i="13"/>
  <c r="CF40" i="13"/>
  <c r="CC40" i="13"/>
  <c r="CD40" i="13" s="1"/>
  <c r="CF7" i="13"/>
  <c r="CC7" i="13"/>
  <c r="CD7" i="13" s="1"/>
  <c r="CH18" i="13"/>
  <c r="CE18" i="13"/>
  <c r="CF14" i="13"/>
  <c r="CC14" i="13"/>
  <c r="CD14" i="13" s="1"/>
  <c r="CF38" i="13"/>
  <c r="CC38" i="13"/>
  <c r="CD38" i="13" s="1"/>
  <c r="CC28" i="13"/>
  <c r="CD28" i="13" s="1"/>
  <c r="CF28" i="13"/>
  <c r="CH65" i="29"/>
  <c r="CF37" i="13"/>
  <c r="CC37" i="13"/>
  <c r="CD37" i="13" s="1"/>
  <c r="CI29" i="13"/>
  <c r="BU29" i="13"/>
  <c r="CF25" i="13"/>
  <c r="CC25" i="13"/>
  <c r="CD25" i="13" s="1"/>
  <c r="CH46" i="27"/>
  <c r="CF46" i="27"/>
  <c r="CJ12" i="27"/>
  <c r="CG12" i="27"/>
  <c r="BA12" i="27"/>
  <c r="BV12" i="27"/>
  <c r="CE41" i="27"/>
  <c r="CF34" i="27"/>
  <c r="CC34" i="27"/>
  <c r="CD34" i="27" s="1"/>
  <c r="CC37" i="27"/>
  <c r="CD37" i="27" s="1"/>
  <c r="CF37" i="27"/>
  <c r="CF24" i="27"/>
  <c r="CC24" i="27"/>
  <c r="CD24" i="27" s="1"/>
  <c r="CC13" i="27"/>
  <c r="CD13" i="27" s="1"/>
  <c r="CF13" i="27"/>
  <c r="CC10" i="27"/>
  <c r="CD10" i="27" s="1"/>
  <c r="CF10" i="27"/>
  <c r="CE38" i="27"/>
  <c r="CH38" i="27"/>
  <c r="CF43" i="27"/>
  <c r="CC43" i="27"/>
  <c r="CD43" i="27" s="1"/>
  <c r="CH45" i="27"/>
  <c r="CE45" i="27"/>
  <c r="CF11" i="27"/>
  <c r="CC11" i="27"/>
  <c r="CD11" i="27" s="1"/>
  <c r="CF32" i="27"/>
  <c r="CC32" i="27"/>
  <c r="CD32" i="27" s="1"/>
  <c r="CF29" i="27"/>
  <c r="CC29" i="27"/>
  <c r="CD29" i="27" s="1"/>
  <c r="CC16" i="27"/>
  <c r="CD16" i="27" s="1"/>
  <c r="CF16" i="27"/>
  <c r="CF22" i="27"/>
  <c r="CC22" i="27"/>
  <c r="CD22" i="27" s="1"/>
  <c r="CC41" i="27"/>
  <c r="CD41" i="27" s="1"/>
  <c r="CF41" i="27"/>
  <c r="CC33" i="27"/>
  <c r="CD33" i="27" s="1"/>
  <c r="CF33" i="27"/>
  <c r="CC25" i="27"/>
  <c r="CD25" i="27" s="1"/>
  <c r="CF25" i="27"/>
  <c r="CF14" i="27"/>
  <c r="CC14" i="27"/>
  <c r="CD14" i="27" s="1"/>
  <c r="CF28" i="27"/>
  <c r="CC28" i="27"/>
  <c r="CD28" i="27" s="1"/>
  <c r="CF21" i="27"/>
  <c r="CC21" i="27"/>
  <c r="CD21" i="27" s="1"/>
  <c r="CE26" i="29"/>
  <c r="CC26" i="29" s="1"/>
  <c r="CD26" i="29" s="1"/>
  <c r="CH7" i="29"/>
  <c r="CF86" i="29"/>
  <c r="CE84" i="29"/>
  <c r="CC84" i="29" s="1"/>
  <c r="CD84" i="29" s="1"/>
  <c r="CE77" i="29"/>
  <c r="CF77" i="29" s="1"/>
  <c r="CF36" i="29"/>
  <c r="CH70" i="29"/>
  <c r="CE87" i="29"/>
  <c r="CH87" i="29"/>
  <c r="CH73" i="29"/>
  <c r="CF70" i="29"/>
  <c r="CE60" i="29"/>
  <c r="CC88" i="29"/>
  <c r="CD88" i="29" s="1"/>
  <c r="CF88" i="29"/>
  <c r="CF10" i="29"/>
  <c r="CH67" i="29"/>
  <c r="CH76" i="29"/>
  <c r="CC62" i="29"/>
  <c r="CD62" i="29" s="1"/>
  <c r="CF67" i="29"/>
  <c r="CE16" i="29"/>
  <c r="CC16" i="29" s="1"/>
  <c r="CD16" i="29" s="1"/>
  <c r="CH20" i="29"/>
  <c r="CC74" i="29"/>
  <c r="CD74" i="29" s="1"/>
  <c r="CH19" i="29"/>
  <c r="CH10" i="29"/>
  <c r="CF19" i="29"/>
  <c r="CC20" i="29"/>
  <c r="CD20" i="29" s="1"/>
  <c r="CH24" i="29"/>
  <c r="CH32" i="29"/>
  <c r="CE32" i="29"/>
  <c r="CE18" i="29"/>
  <c r="CC18" i="29" s="1"/>
  <c r="CD18" i="29" s="1"/>
  <c r="CC24" i="29"/>
  <c r="CD24" i="29" s="1"/>
  <c r="CE35" i="29"/>
  <c r="CF35" i="29" s="1"/>
  <c r="CC83" i="29"/>
  <c r="CD83" i="29" s="1"/>
  <c r="CE15" i="29"/>
  <c r="CH15" i="29"/>
  <c r="CC81" i="29"/>
  <c r="CD81" i="29" s="1"/>
  <c r="CF73" i="29"/>
  <c r="CE27" i="29"/>
  <c r="CH27" i="29"/>
  <c r="CH39" i="29"/>
  <c r="CE39" i="29"/>
  <c r="CC50" i="29"/>
  <c r="CD50" i="29" s="1"/>
  <c r="CF57" i="29"/>
  <c r="CC57" i="29"/>
  <c r="CD57" i="29" s="1"/>
  <c r="CC21" i="29"/>
  <c r="CD21" i="29" s="1"/>
  <c r="CH36" i="29"/>
  <c r="CH21" i="29"/>
  <c r="CE63" i="29"/>
  <c r="CH63" i="29"/>
  <c r="CG44" i="29"/>
  <c r="CH44" i="29" s="1"/>
  <c r="CC72" i="29"/>
  <c r="CD72" i="29" s="1"/>
  <c r="CF72" i="29"/>
  <c r="BA44" i="29"/>
  <c r="BV44" i="29"/>
  <c r="D44" i="29"/>
  <c r="CC11" i="29"/>
  <c r="CD11" i="29" s="1"/>
  <c r="CF11" i="29"/>
  <c r="CH8" i="29"/>
  <c r="CE8" i="29"/>
  <c r="CF42" i="29"/>
  <c r="CC43" i="29"/>
  <c r="CD43" i="29" s="1"/>
  <c r="CE52" i="29"/>
  <c r="CH52" i="29"/>
  <c r="CE46" i="29"/>
  <c r="CH46" i="29"/>
  <c r="CH64" i="29"/>
  <c r="CE64" i="29"/>
  <c r="CC48" i="29"/>
  <c r="CD48" i="29" s="1"/>
  <c r="CF48" i="29"/>
  <c r="CH58" i="29"/>
  <c r="CE58" i="29"/>
  <c r="CF56" i="29"/>
  <c r="CC56" i="29"/>
  <c r="CD56" i="29" s="1"/>
  <c r="CH78" i="29"/>
  <c r="CE78" i="29"/>
  <c r="CH71" i="29"/>
  <c r="CE71" i="29"/>
  <c r="CF31" i="29"/>
  <c r="CC31" i="29"/>
  <c r="CD31" i="29" s="1"/>
  <c r="CH25" i="29"/>
  <c r="CE25" i="29"/>
  <c r="CF55" i="29"/>
  <c r="CC55" i="29"/>
  <c r="CD55" i="29" s="1"/>
  <c r="CF22" i="29"/>
  <c r="CC22" i="29"/>
  <c r="CD22" i="29" s="1"/>
  <c r="CH54" i="29"/>
  <c r="CE54" i="29"/>
  <c r="CH68" i="29"/>
  <c r="CE68" i="29"/>
  <c r="CE37" i="29"/>
  <c r="CH37" i="29"/>
  <c r="CE40" i="29"/>
  <c r="CH40" i="29"/>
  <c r="CF79" i="29"/>
  <c r="CC79" i="29"/>
  <c r="CD79" i="29" s="1"/>
  <c r="CJ53" i="29"/>
  <c r="CG53" i="29"/>
  <c r="CF34" i="29"/>
  <c r="CC34" i="29"/>
  <c r="CD34" i="29" s="1"/>
  <c r="CH17" i="29"/>
  <c r="CE17" i="29"/>
  <c r="CE9" i="29"/>
  <c r="CH9" i="29"/>
  <c r="CH13" i="29"/>
  <c r="CE13" i="29"/>
  <c r="CJ47" i="29"/>
  <c r="CG47" i="29"/>
  <c r="CE69" i="29"/>
  <c r="CH69" i="29"/>
  <c r="CE41" i="29"/>
  <c r="CH41" i="29"/>
  <c r="BA47" i="29"/>
  <c r="D47" i="29"/>
  <c r="BV47" i="29"/>
  <c r="CF7" i="29"/>
  <c r="CC7" i="29"/>
  <c r="CD7" i="29" s="1"/>
  <c r="CE29" i="29"/>
  <c r="CH29" i="29"/>
  <c r="CC76" i="29"/>
  <c r="CD76" i="29" s="1"/>
  <c r="CF76" i="29"/>
  <c r="CF12" i="29"/>
  <c r="CC12" i="29"/>
  <c r="CD12" i="29" s="1"/>
  <c r="CE61" i="29"/>
  <c r="CH61" i="29"/>
  <c r="CF28" i="29"/>
  <c r="CC28" i="29"/>
  <c r="CD28" i="29" s="1"/>
  <c r="CF9" i="20" l="1"/>
  <c r="CC9" i="20"/>
  <c r="CD9" i="20" s="1"/>
  <c r="CF11" i="20"/>
  <c r="CC11" i="20"/>
  <c r="CD11" i="20" s="1"/>
  <c r="CC12" i="34"/>
  <c r="CD12" i="34" s="1"/>
  <c r="CF12" i="34"/>
  <c r="CC24" i="22"/>
  <c r="CD24" i="22" s="1"/>
  <c r="CF24" i="22"/>
  <c r="CC7" i="22"/>
  <c r="CD7" i="22" s="1"/>
  <c r="CF7" i="22"/>
  <c r="CC33" i="22"/>
  <c r="CD33" i="22" s="1"/>
  <c r="CF33" i="22"/>
  <c r="CF14" i="22"/>
  <c r="CC14" i="22"/>
  <c r="CD14" i="22" s="1"/>
  <c r="CC11" i="22"/>
  <c r="CD11" i="22" s="1"/>
  <c r="CF11" i="22"/>
  <c r="CF13" i="34"/>
  <c r="CC13" i="34"/>
  <c r="CD13" i="34" s="1"/>
  <c r="CF24" i="13"/>
  <c r="CC24" i="13"/>
  <c r="CD24" i="13" s="1"/>
  <c r="CF26" i="29"/>
  <c r="CH22" i="13"/>
  <c r="CE22" i="13"/>
  <c r="CC26" i="13"/>
  <c r="CD26" i="13" s="1"/>
  <c r="CF26" i="13"/>
  <c r="CC27" i="13"/>
  <c r="CD27" i="13" s="1"/>
  <c r="CF27" i="13"/>
  <c r="D29" i="13"/>
  <c r="CM29" i="13"/>
  <c r="CK29" i="13"/>
  <c r="BV29" i="13"/>
  <c r="CL29" i="13"/>
  <c r="BA29" i="13"/>
  <c r="CF10" i="13"/>
  <c r="CC10" i="13"/>
  <c r="CD10" i="13" s="1"/>
  <c r="CF30" i="13"/>
  <c r="CC30" i="13"/>
  <c r="CD30" i="13" s="1"/>
  <c r="CF13" i="13"/>
  <c r="CC13" i="13"/>
  <c r="CD13" i="13" s="1"/>
  <c r="CC18" i="13"/>
  <c r="CD18" i="13" s="1"/>
  <c r="CF18" i="13"/>
  <c r="CJ29" i="13"/>
  <c r="CG29" i="13"/>
  <c r="CF32" i="13"/>
  <c r="CC32" i="13"/>
  <c r="CD32" i="13" s="1"/>
  <c r="CH12" i="27"/>
  <c r="CE12" i="27"/>
  <c r="CC38" i="27"/>
  <c r="CD38" i="27" s="1"/>
  <c r="CF38" i="27"/>
  <c r="CC45" i="27"/>
  <c r="CD45" i="27" s="1"/>
  <c r="CF45" i="27"/>
  <c r="CF84" i="29"/>
  <c r="CC77" i="29"/>
  <c r="CD77" i="29" s="1"/>
  <c r="CF60" i="29"/>
  <c r="CC60" i="29"/>
  <c r="CD60" i="29" s="1"/>
  <c r="CC87" i="29"/>
  <c r="CD87" i="29" s="1"/>
  <c r="CF87" i="29"/>
  <c r="CF16" i="29"/>
  <c r="CF18" i="29"/>
  <c r="CF32" i="29"/>
  <c r="CC32" i="29"/>
  <c r="CD32" i="29" s="1"/>
  <c r="CC35" i="29"/>
  <c r="CD35" i="29" s="1"/>
  <c r="CF27" i="29"/>
  <c r="CC27" i="29"/>
  <c r="CD27" i="29" s="1"/>
  <c r="CC15" i="29"/>
  <c r="CD15" i="29" s="1"/>
  <c r="CF15" i="29"/>
  <c r="CE44" i="29"/>
  <c r="CC44" i="29" s="1"/>
  <c r="CD44" i="29" s="1"/>
  <c r="CC63" i="29"/>
  <c r="CD63" i="29" s="1"/>
  <c r="CF63" i="29"/>
  <c r="CC39" i="29"/>
  <c r="CD39" i="29" s="1"/>
  <c r="CF39" i="29"/>
  <c r="CC46" i="29"/>
  <c r="CD46" i="29" s="1"/>
  <c r="CF46" i="29"/>
  <c r="CC78" i="29"/>
  <c r="CD78" i="29" s="1"/>
  <c r="CF78" i="29"/>
  <c r="CF71" i="29"/>
  <c r="CC71" i="29"/>
  <c r="CD71" i="29" s="1"/>
  <c r="CC52" i="29"/>
  <c r="CD52" i="29" s="1"/>
  <c r="CF52" i="29"/>
  <c r="CC58" i="29"/>
  <c r="CD58" i="29" s="1"/>
  <c r="CF58" i="29"/>
  <c r="CF8" i="29"/>
  <c r="CC8" i="29"/>
  <c r="CD8" i="29" s="1"/>
  <c r="CC25" i="29"/>
  <c r="CD25" i="29" s="1"/>
  <c r="CF25" i="29"/>
  <c r="CC64" i="29"/>
  <c r="CD64" i="29" s="1"/>
  <c r="CF64" i="29"/>
  <c r="CC17" i="29"/>
  <c r="CD17" i="29" s="1"/>
  <c r="CF17" i="29"/>
  <c r="CC37" i="29"/>
  <c r="CD37" i="29" s="1"/>
  <c r="CF37" i="29"/>
  <c r="CC61" i="29"/>
  <c r="CD61" i="29" s="1"/>
  <c r="CF61" i="29"/>
  <c r="CC69" i="29"/>
  <c r="CD69" i="29" s="1"/>
  <c r="CF69" i="29"/>
  <c r="CC54" i="29"/>
  <c r="CD54" i="29" s="1"/>
  <c r="CF54" i="29"/>
  <c r="CH47" i="29"/>
  <c r="CE47" i="29"/>
  <c r="CF9" i="29"/>
  <c r="CC9" i="29"/>
  <c r="CD9" i="29" s="1"/>
  <c r="CC40" i="29"/>
  <c r="CD40" i="29" s="1"/>
  <c r="CF40" i="29"/>
  <c r="CF29" i="29"/>
  <c r="CC29" i="29"/>
  <c r="CD29" i="29" s="1"/>
  <c r="CF41" i="29"/>
  <c r="CC41" i="29"/>
  <c r="CD41" i="29" s="1"/>
  <c r="CH53" i="29"/>
  <c r="CE53" i="29"/>
  <c r="CF68" i="29"/>
  <c r="CC68" i="29"/>
  <c r="CD68" i="29" s="1"/>
  <c r="CF13" i="29"/>
  <c r="CC13" i="29"/>
  <c r="CD13" i="29" s="1"/>
  <c r="CF22" i="13" l="1"/>
  <c r="CC22" i="13"/>
  <c r="CD22" i="13" s="1"/>
  <c r="CE29" i="13"/>
  <c r="CH29" i="13"/>
  <c r="CC12" i="27"/>
  <c r="CD12" i="27" s="1"/>
  <c r="CF12" i="27"/>
  <c r="CF44" i="29"/>
  <c r="CC53" i="29"/>
  <c r="CD53" i="29" s="1"/>
  <c r="CF53" i="29"/>
  <c r="CF47" i="29"/>
  <c r="CC47" i="29"/>
  <c r="CD47" i="29" s="1"/>
  <c r="CF29" i="13" l="1"/>
  <c r="CC29" i="13"/>
  <c r="CD2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tc={635C4FAF-6F04-4E33-BA96-274B51662E76}</author>
  </authors>
  <commentList>
    <comment ref="BQ27" authorId="0" shapeId="0" xr:uid="{635C4FAF-6F04-4E33-BA96-274B51662E76}">
      <text>
        <t>[Threaded comment]
Your version of Excel allows you to read this threaded comment; however, any edits to it will get removed if the file is opened in a newer version of Excel. Learn more: https://go.microsoft.com/fwlink/?linkid=870924
Comment:
    DMNS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tc={20F5E971-5A80-474B-A7BA-8AC1DDF9A152}</author>
    <author>tc={A76FAF08-A667-407E-891E-B4F1851704F8}</author>
  </authors>
  <commentList>
    <comment ref="BY14" authorId="0" shapeId="0" xr:uid="{20F5E971-5A80-474B-A7BA-8AC1DDF9A152}">
      <text>
        <t>[Threaded comment]
Your version of Excel allows you to read this threaded comment; however, any edits to it will get removed if the file is opened in a newer version of Excel. Learn more: https://go.microsoft.com/fwlink/?linkid=870924
Comment:
    Ouvert à tout gestionnaire d'EHPAD</t>
      </text>
    </comment>
    <comment ref="BY24" authorId="1" shapeId="0" xr:uid="{A76FAF08-A667-407E-891E-B4F1851704F8}">
      <text>
        <t>[Threaded comment]
Your version of Excel allows you to read this threaded comment; however, any edits to it will get removed if the file is opened in a newer version of Excel. Learn more: https://go.microsoft.com/fwlink/?linkid=870924
Comment:
    Ouvert à tout gestionnaire d'EHPAD</t>
      </text>
    </comment>
  </commentList>
</comments>
</file>

<file path=xl/sharedStrings.xml><?xml version="1.0" encoding="utf-8"?>
<sst xmlns="http://schemas.openxmlformats.org/spreadsheetml/2006/main" count="4180" uniqueCount="1069">
  <si>
    <t>Equipement/Fournitures/consommables</t>
  </si>
  <si>
    <t>produits tangibles</t>
  </si>
  <si>
    <t>Prestations de services</t>
  </si>
  <si>
    <t>prestation immatérielle</t>
  </si>
  <si>
    <t>Solutions</t>
  </si>
  <si>
    <t>mix des 2</t>
  </si>
  <si>
    <t>Bénéficiaires</t>
  </si>
  <si>
    <t>Possibilité d'intégrer une Clause insertion</t>
  </si>
  <si>
    <t>Possibilité d'intégrer un lot innovant</t>
  </si>
  <si>
    <t>Sanitaire</t>
  </si>
  <si>
    <t>Non</t>
  </si>
  <si>
    <t>Oui</t>
  </si>
  <si>
    <t>CT</t>
  </si>
  <si>
    <t>certainement</t>
  </si>
  <si>
    <t>EHPAD</t>
  </si>
  <si>
    <t>Probable à valider avec AVE</t>
  </si>
  <si>
    <t>Sanitaire_CT</t>
  </si>
  <si>
    <t>Sanitaire_EHPAD</t>
  </si>
  <si>
    <t>CT_EHPAD</t>
  </si>
  <si>
    <t>Sanitaire_EHPAD_CT</t>
  </si>
  <si>
    <t>Expression du besoin</t>
  </si>
  <si>
    <t>Procédures planifiées dans Ninox</t>
  </si>
  <si>
    <t>Consultation</t>
  </si>
  <si>
    <t>PRODUITS DE SANTÉ</t>
  </si>
  <si>
    <t>Exécution</t>
  </si>
  <si>
    <t>Décision de ne pas renouveler</t>
  </si>
  <si>
    <t>Numéro de consultation</t>
  </si>
  <si>
    <t>Sous-famille</t>
  </si>
  <si>
    <t xml:space="preserve">Libellé </t>
  </si>
  <si>
    <t>Statut</t>
  </si>
  <si>
    <t>Date de fin</t>
  </si>
  <si>
    <t>N RAT initial</t>
  </si>
  <si>
    <t>Numéro de procédure</t>
  </si>
  <si>
    <t>FAMILLE HAR</t>
  </si>
  <si>
    <t>Filière-Ninox</t>
  </si>
  <si>
    <t>Centrale d'achat</t>
  </si>
  <si>
    <t xml:space="preserve">Date de début </t>
  </si>
  <si>
    <t>DATE DE DEBUT CALCULE</t>
  </si>
  <si>
    <t>DATE DE FIN</t>
  </si>
  <si>
    <t>Typologie achat</t>
  </si>
  <si>
    <t>Libellé de la procédure</t>
  </si>
  <si>
    <t>Présence de lot innovant</t>
  </si>
  <si>
    <t>Debut besoin</t>
  </si>
  <si>
    <t>CALCULE</t>
  </si>
  <si>
    <t>Fin besoin</t>
  </si>
  <si>
    <t>début consult</t>
  </si>
  <si>
    <t>fin consult</t>
  </si>
  <si>
    <t>Date prévisionnelle du COPIL stratégie de renouvellement</t>
  </si>
  <si>
    <t>Date prévisionnelle de publication de renouvellement</t>
  </si>
  <si>
    <t>Date prévisionnelle de notification de renouvellement</t>
  </si>
  <si>
    <t>CACULE Date prévisionnelle du COPIL stratégie de renouvellement</t>
  </si>
  <si>
    <t>CALCUL Date prévisionnelle de publication de renouvellement</t>
  </si>
  <si>
    <t>CALCUL Date prévisionnelle de notification de renouvellement</t>
  </si>
  <si>
    <t>2020-023 (MSP021)</t>
  </si>
  <si>
    <t>Dispositifs médicaux stériles</t>
  </si>
  <si>
    <t xml:space="preserve">Fourniture de dispositifs médicaux stériles standards </t>
  </si>
  <si>
    <t>DM2016-001</t>
  </si>
  <si>
    <t>2020-023 (MSP21)</t>
  </si>
  <si>
    <t>DM</t>
  </si>
  <si>
    <t>Dispositifs médicaux</t>
  </si>
  <si>
    <t>Intermédiaire</t>
  </si>
  <si>
    <t>Dispositifs médicaux standards</t>
  </si>
  <si>
    <t>2023-R037</t>
  </si>
  <si>
    <t xml:space="preserve">Fourniture de Dispositifs médicaux Standards Stériles &amp; Pansements, Drapage Stériles </t>
  </si>
  <si>
    <r>
      <t xml:space="preserve">Dispositifs médicaux stériles standards : pansements, drapages
</t>
    </r>
    <r>
      <rPr>
        <i/>
        <sz val="10"/>
        <color theme="1"/>
        <rFont val="Roboto"/>
      </rPr>
      <t>Spécialités : abord parentéral, prélèvement et injection, anesthésie, abord chirurgical, abord uro-génital, gynécologie et obstétrique, trousses et drapage opératoire, pansement stérile, set de soins stérile</t>
    </r>
  </si>
  <si>
    <t>2023-R093</t>
  </si>
  <si>
    <t>Fourniture de Dispositifs médicaux standards et pansements</t>
  </si>
  <si>
    <r>
      <t xml:space="preserve">Dispositifs médicaux stériles standards : pansements, drapages, habillage
</t>
    </r>
    <r>
      <rPr>
        <i/>
        <sz val="10"/>
        <color theme="1"/>
        <rFont val="Roboto"/>
      </rPr>
      <t>Spécialités : abord parentéral, prélèvement et injection, anesthésie, abord chirurgical, abord uro-génital, gynécologie et obstétrique,  pansement stérile, set de soins stérile</t>
    </r>
  </si>
  <si>
    <t>A venir</t>
  </si>
  <si>
    <t xml:space="preserve">Fourniture de dispositifs médicaux standards stériles » </t>
  </si>
  <si>
    <t>AAAA-RNNN</t>
  </si>
  <si>
    <t>2022-029</t>
  </si>
  <si>
    <t>Fourniture de dispositifs médicaux stériles standards de type compresses, casaques, bandages et sets</t>
  </si>
  <si>
    <t>DM2022-029</t>
  </si>
  <si>
    <t>Dispositifs médicaux stériles standards : compresses, casaques, bandages et sets</t>
  </si>
  <si>
    <t>À venir</t>
  </si>
  <si>
    <t>Fourniture de dispositifs médicaux stériles standards de type pansements,compresses, casaques, bandages et sets</t>
  </si>
  <si>
    <t>Dispositifs médicaux stériles standards : compresses, casaques, bandages et sets 
(Cette procédure correspondra au renouvellement du 2022-029 et des lots pansements des procédures 2023-R037, 2023-R093 et 2020-023-MSP21 )</t>
  </si>
  <si>
    <t>2023-R047</t>
  </si>
  <si>
    <t>Fourniture de dispositifs médicaux stériles de spécialité implantables -  sélection concertée</t>
  </si>
  <si>
    <t>DM2016-025</t>
  </si>
  <si>
    <r>
      <t xml:space="preserve">Dispositifs médicaux Implantables - </t>
    </r>
    <r>
      <rPr>
        <u/>
        <sz val="11"/>
        <color theme="1"/>
        <rFont val="Roboto"/>
      </rPr>
      <t xml:space="preserve">Choix du Resah </t>
    </r>
    <r>
      <rPr>
        <sz val="11"/>
        <color theme="1"/>
        <rFont val="Roboto"/>
      </rPr>
      <t xml:space="preserve">
</t>
    </r>
    <r>
      <rPr>
        <i/>
        <sz val="10"/>
        <color theme="1"/>
        <rFont val="Roboto"/>
      </rPr>
      <t>Spécialités : Système digestif, Système cardiovasculaire, Perfusion / transfusion et cathétérisme centrale, Chirurgie générale/plastique et reconstructrice, Système respiratoire/anesthésie-réanimation, Mesure/exploration et suveillance, Système nerveux, Ophtalmologie, ORL, Stomatologie et implantologie</t>
    </r>
  </si>
  <si>
    <t>2023-R048</t>
  </si>
  <si>
    <t>Fourniture de dispositifs médicaux implantables - catalogue</t>
  </si>
  <si>
    <r>
      <t xml:space="preserve">Dispositifs médicaux Implantables - </t>
    </r>
    <r>
      <rPr>
        <u/>
        <sz val="11"/>
        <color theme="1"/>
        <rFont val="Roboto"/>
      </rPr>
      <t>Catalogue</t>
    </r>
    <r>
      <rPr>
        <sz val="11"/>
        <color theme="1"/>
        <rFont val="Roboto"/>
      </rPr>
      <t xml:space="preserve">
</t>
    </r>
    <r>
      <rPr>
        <i/>
        <sz val="10"/>
        <color theme="1"/>
        <rFont val="Roboto"/>
      </rPr>
      <t>Spécialités : Système digestif, Système cardiovasculaire, Perfusion / transfusion et cathétérisme centrale, Chirurgie générale/plastique et reconstructrice, Système respiratoire/anesthésie-réanimation, Mesure/exploration et suveillance, Système nerveux, Ophtalmologie, ORL, Stomatologie et implantologie</t>
    </r>
  </si>
  <si>
    <t>2024-R010</t>
  </si>
  <si>
    <t>Fourniture de dispositifs médicaux d'orthopédie - sélection concertée</t>
  </si>
  <si>
    <t>DM2016-025a</t>
  </si>
  <si>
    <r>
      <t xml:space="preserve">Dispositifs médicaux d'orthopédie - </t>
    </r>
    <r>
      <rPr>
        <u/>
        <sz val="11"/>
        <color theme="1"/>
        <rFont val="Roboto"/>
      </rPr>
      <t>Choix du Resah</t>
    </r>
  </si>
  <si>
    <t>2024-R070</t>
  </si>
  <si>
    <t>Dispositifs médicaux non stériles</t>
  </si>
  <si>
    <r>
      <t xml:space="preserve">Fourniture de dispositifs médicaux implantables d’orthopédie, ostéosynthèse, prothèses articulaires, et ligamentoplastie
</t>
    </r>
    <r>
      <rPr>
        <i/>
        <sz val="11"/>
        <color rgb="FF000000"/>
        <rFont val="Roboto"/>
      </rPr>
      <t>Une offre complémentaire à la procédure 2024-R070</t>
    </r>
  </si>
  <si>
    <t>2022-048 (MSP001)</t>
  </si>
  <si>
    <t>Fourniture de dispositifs médicaux stériles non implantables - sélection concertée vague 1</t>
  </si>
  <si>
    <t>DM2018-004</t>
  </si>
  <si>
    <t>2022-048 (MSP1)</t>
  </si>
  <si>
    <r>
      <t xml:space="preserve">Dispositifs médicaux stériles de spécialité Non implantables - </t>
    </r>
    <r>
      <rPr>
        <u/>
        <sz val="11"/>
        <color theme="1"/>
        <rFont val="Roboto"/>
      </rPr>
      <t>Choix du Resah</t>
    </r>
    <r>
      <rPr>
        <sz val="11"/>
        <color theme="1"/>
        <rFont val="Roboto"/>
      </rPr>
      <t xml:space="preserve"> (vague 1/2)
</t>
    </r>
    <r>
      <rPr>
        <i/>
        <sz val="10"/>
        <color theme="1"/>
        <rFont val="Roboto"/>
      </rPr>
      <t>Spécialités : hémodialyse et dialyse péritonéale, système cardiovasculaire, perfusion / transfusion et cathétérisme centrale, Mesure/exploration et suveillance, Système nerveux, ophtalmologie, Consommables d'équipements</t>
    </r>
  </si>
  <si>
    <t>2022-048 (MSP2)</t>
  </si>
  <si>
    <t>Fourniture de dispositifs médicaux stériles non implantables - catalogue vague 1</t>
  </si>
  <si>
    <r>
      <t xml:space="preserve">Dispositifs médicaux stériles de spécialité Non implantables - </t>
    </r>
    <r>
      <rPr>
        <u/>
        <sz val="11"/>
        <color theme="1"/>
        <rFont val="Roboto"/>
      </rPr>
      <t>Catalogue</t>
    </r>
    <r>
      <rPr>
        <sz val="11"/>
        <color theme="1"/>
        <rFont val="Roboto"/>
      </rPr>
      <t xml:space="preserve"> (vague 1/2)
</t>
    </r>
    <r>
      <rPr>
        <i/>
        <sz val="10"/>
        <color theme="1"/>
        <rFont val="Roboto"/>
      </rPr>
      <t>Spécialités : hémodialyse et dialyse péritonéale, système cardiovasculaire, perfusion / transfusion et cathétérisme centrale, Mesure/exploration et suveillance, Système nerveux, ophtalmologie, Consommables d'équipements</t>
    </r>
  </si>
  <si>
    <t>2023-R044</t>
  </si>
  <si>
    <t>Fourniture de dispositifs médicaux stériles non implantables - sélection concertée vague 2</t>
  </si>
  <si>
    <t>DM2018-005</t>
  </si>
  <si>
    <r>
      <t>Dispositifs médicaux stériles de spécialité Non implantables -</t>
    </r>
    <r>
      <rPr>
        <u/>
        <sz val="11"/>
        <color theme="1"/>
        <rFont val="Roboto"/>
      </rPr>
      <t xml:space="preserve"> Choix du Resah </t>
    </r>
    <r>
      <rPr>
        <sz val="11"/>
        <color theme="1"/>
        <rFont val="Roboto"/>
      </rPr>
      <t xml:space="preserve">(vague 2/2)
</t>
    </r>
    <r>
      <rPr>
        <i/>
        <sz val="10"/>
        <color theme="1"/>
        <rFont val="Roboto"/>
      </rPr>
      <t>Spécialités : Système digestif, Chirurgie générale/plastique et reconstructrice, Système urologie et gynécologie-obstrétrique, Système respiratoire/anesthésie-réanimation, ORL, Stomatologie et implantologie (+ compléménts vague1 : dialyse, cardiovasculaire, perfusion, consommables d’équipement.)</t>
    </r>
  </si>
  <si>
    <t>2023-R077</t>
  </si>
  <si>
    <t>Fourniture de dispositifs médicaux stériles non implantables - catalogue vague 2</t>
  </si>
  <si>
    <r>
      <t xml:space="preserve">Dispositifs médicaux stériles Non Implantables de spécialité - </t>
    </r>
    <r>
      <rPr>
        <u/>
        <sz val="11"/>
        <color theme="1"/>
        <rFont val="Roboto"/>
      </rPr>
      <t>Catalogue</t>
    </r>
    <r>
      <rPr>
        <sz val="11"/>
        <color theme="1"/>
        <rFont val="Roboto"/>
      </rPr>
      <t xml:space="preserve"> (vague 2/2)
</t>
    </r>
    <r>
      <rPr>
        <i/>
        <sz val="10"/>
        <color theme="1"/>
        <rFont val="Roboto"/>
      </rPr>
      <t>Spécialités : Système digestif, Chirurgie générale/plastique et reconstructrice, Système urologie et gynécologie-obstrétrique, Système respiratoire/anesthésie-réanimation, ORL, Stomatologie et implantologie (+ compléménts vague1 : dialyse, cardiovasculaire, perfusion, consommables d’équipement.)</t>
    </r>
  </si>
  <si>
    <t>2023-010</t>
  </si>
  <si>
    <t>Fourniture de dispositifs médicaux non stériles</t>
  </si>
  <si>
    <t>DM2019-031</t>
  </si>
  <si>
    <t>Fourniture de dispositifs médicaux, consommables, accessoires biomédicaux et petits matériels non stériles et prestations associées</t>
  </si>
  <si>
    <t>2020-023 (MSP017)</t>
  </si>
  <si>
    <t>Produits et consommables à usage unique de protection des patients</t>
  </si>
  <si>
    <t>DM2020-023 (MSP17)</t>
  </si>
  <si>
    <t>2020-023 (MSP10 et 011)</t>
  </si>
  <si>
    <t>Dispositifs médicaux de coeliochirugie de type sutures chirurgicales, agrafage mécanique</t>
  </si>
  <si>
    <t>DM2020-023</t>
  </si>
  <si>
    <t>2020-023 (MSP10 et 11)</t>
  </si>
  <si>
    <t xml:space="preserve">Dispositifs médicaux de coeliochirugie, sutures chirurgicales, agrafage mécanique </t>
  </si>
  <si>
    <t>2024-R018</t>
  </si>
  <si>
    <t xml:space="preserve">Fourniture de produits d’hygiène et consommables de stérilisation </t>
  </si>
  <si>
    <t>DM2020-023h</t>
  </si>
  <si>
    <t>Désinfectants, produits d'hygiène et consommables de stérilisation</t>
  </si>
  <si>
    <t>2021-072</t>
  </si>
  <si>
    <t>Dispositifs médicaux de l’abord chirurgical laparoscopique pour la chirurgie coelioscopique</t>
  </si>
  <si>
    <t>DM2021-072</t>
  </si>
  <si>
    <t>Fourniture et distribution de dispositifs médicaux, agrafes, clips, trocarts, sutures, hémostatiques et énergie à usage unique et à usage multiple pour la chirurgie coelioscopique</t>
  </si>
  <si>
    <t>2023-R065</t>
  </si>
  <si>
    <t>Founiture de gants en nitrile fabriqués en France</t>
  </si>
  <si>
    <t>DM2023-R065</t>
  </si>
  <si>
    <t>Fourniture de gants en nitrile visant à assurer la sécurisation et la continuité des approvisionnements</t>
  </si>
  <si>
    <t>2021-050</t>
  </si>
  <si>
    <t>Fourniture de dispositifs pour la chirurgie coelioscopique, sutures et agrafes mécaniques</t>
  </si>
  <si>
    <t>2018-001</t>
  </si>
  <si>
    <t>Biomédical</t>
  </si>
  <si>
    <t>FOURNITURE DE DISPOSITIFS À USAGE UNIQUE ET USAGE MULTIPLE POUR LA CHIRURGIE COELIOSCOPIQUE, SUTURES ET AGRAFES MÉCANIQUES</t>
  </si>
  <si>
    <t>Fourniture de dispositifs pour la chirurgie coelioscopique, sutures et agrafes mécaniques - Catalogue</t>
  </si>
  <si>
    <t>2025-R006</t>
  </si>
  <si>
    <t>Marché catalogue COELCAT</t>
  </si>
  <si>
    <t>Fourniture de dispositifs pour la chirurgie coelioscopique, sutures et agrafes mécaniques - Concurrentiel</t>
  </si>
  <si>
    <t>2025-R005</t>
  </si>
  <si>
    <t>Marché concurrentiel COELCONC</t>
  </si>
  <si>
    <t>2020-020</t>
  </si>
  <si>
    <t>Fluides médicaux</t>
  </si>
  <si>
    <t xml:space="preserve">Prestations d'installation et de maintenance d'équipements de fluides médicaux
</t>
  </si>
  <si>
    <t>F2020-020</t>
  </si>
  <si>
    <r>
      <t xml:space="preserve">Maintenance réseau et installation - location ou propriété établissement (SAD)
</t>
    </r>
    <r>
      <rPr>
        <i/>
        <sz val="11"/>
        <color theme="1"/>
        <rFont val="Roboto"/>
      </rPr>
      <t>Adhésions par vague régionale répartie sur la durée du SAD</t>
    </r>
  </si>
  <si>
    <t>2025-R016</t>
  </si>
  <si>
    <r>
      <t xml:space="preserve">Prestations d'installation et de maintenance d'équipements de fluides médicaux
</t>
    </r>
    <r>
      <rPr>
        <i/>
        <sz val="11"/>
        <color rgb="FF000000"/>
        <rFont val="Roboto"/>
      </rPr>
      <t>Adhésion selon le calendrier des "vagues d'adhésions"</t>
    </r>
  </si>
  <si>
    <t>2024-R033</t>
  </si>
  <si>
    <t>Fournitures de fluides médicaux : vague 14</t>
  </si>
  <si>
    <t>2924-R033</t>
  </si>
  <si>
    <t>FOURNITURES DE FLUIDES MEDICAUX : VAGUE 14</t>
  </si>
  <si>
    <t>2021-011</t>
  </si>
  <si>
    <t>Équipements destinés à l’utilisation des fluides médicaux</t>
  </si>
  <si>
    <t>F2021-011</t>
  </si>
  <si>
    <t>Fourniture d’equipements destines a l’utilisation des fluides medicaux et prestations associees</t>
  </si>
  <si>
    <t>2024-R089</t>
  </si>
  <si>
    <t>Fournitures de fluides médicaux  et prestations associées: vague 15</t>
  </si>
  <si>
    <r>
      <t xml:space="preserve">Fournitures de fluides médicaux  et prestations associées: vague 16
</t>
    </r>
    <r>
      <rPr>
        <i/>
        <sz val="11"/>
        <color rgb="FF000000"/>
        <rFont val="Roboto"/>
      </rPr>
      <t>Adhésion selon le calendrier des "vagues d'adhésions"</t>
    </r>
  </si>
  <si>
    <t>Fournitures de fluides médicaux  et prestations associées: vague 16
Adhésion selon le calendrier des "vagues d'adhésions"</t>
  </si>
  <si>
    <t>2024-R034</t>
  </si>
  <si>
    <t>Médicaments</t>
  </si>
  <si>
    <t>Matières premières pharmaceutiques</t>
  </si>
  <si>
    <t>M2017-075</t>
  </si>
  <si>
    <t>2023-R074</t>
  </si>
  <si>
    <t>Fourniture de médicaments sous brevet (monopole)</t>
  </si>
  <si>
    <t>M2018-031</t>
  </si>
  <si>
    <t>Fourniture de medicaments en monopole</t>
  </si>
  <si>
    <t>2023-R060</t>
  </si>
  <si>
    <t>Fourniture de produits pharmaceutiques  occasionnelle et urgente par grossiste répartiteur</t>
  </si>
  <si>
    <t>M2019-053</t>
  </si>
  <si>
    <t>Fourniture de produits pharmaceutiques a livrer de façon occasionnelle, aleatoire et non previsible, en urgence par un grossiste repartiteur</t>
  </si>
  <si>
    <t>2020-127 (MSP016)</t>
  </si>
  <si>
    <t>Fourniture de médicaments génériques - spécial région IDF</t>
  </si>
  <si>
    <t>M2020-127</t>
  </si>
  <si>
    <t>2020-127 (MSP16)</t>
  </si>
  <si>
    <t>Médicaments en concurrence - offre régionale IDF</t>
  </si>
  <si>
    <t>2020-127 (MSP019)</t>
  </si>
  <si>
    <t>2020-127 (MSP19)</t>
  </si>
  <si>
    <t>2020-127 (MSP022)</t>
  </si>
  <si>
    <t>2020-127 (MSP023)</t>
  </si>
  <si>
    <t>2020-127 (MSP024)</t>
  </si>
  <si>
    <t>2020-127 (MSP025)</t>
  </si>
  <si>
    <t>2024-R062 (MSP001)</t>
  </si>
  <si>
    <t>2024-R062 (MSP002)</t>
  </si>
  <si>
    <t>Fourniture de médicaments pouvant faire l'objet d'une mise en concurrence et prestations associées - spécial région IDF</t>
  </si>
  <si>
    <t>2023-R105</t>
  </si>
  <si>
    <t>Produits de contraste</t>
  </si>
  <si>
    <t>M2023-R105</t>
  </si>
  <si>
    <t>Fourniture de produits de contraste et prestations associées en lien avec le déploiement de la réforme du financement de ces produits</t>
  </si>
  <si>
    <t>2024-R027</t>
  </si>
  <si>
    <t xml:space="preserve">Approvisionnement sécurisé de médicaments en poches de solution pour perfusion </t>
  </si>
  <si>
    <t>M2024-R027</t>
  </si>
  <si>
    <t>2024-R043</t>
  </si>
  <si>
    <t>Fourniture de médicaments dans la prévention des infections respiratoires dues au vrs chez les nouveau-nés ou nourrissons</t>
  </si>
  <si>
    <t xml:space="preserve">Expression du besoin </t>
  </si>
  <si>
    <t xml:space="preserve">Consultation </t>
  </si>
  <si>
    <t>BIOMÉDICAL</t>
  </si>
  <si>
    <t>Libellé</t>
  </si>
  <si>
    <t>FAMILLE</t>
  </si>
  <si>
    <t>2024-R042</t>
  </si>
  <si>
    <t>Anesthésie et réanimation</t>
  </si>
  <si>
    <t>Équipements de perfusion et petit monitorage</t>
  </si>
  <si>
    <t>2020-093</t>
  </si>
  <si>
    <t>Grossiste</t>
  </si>
  <si>
    <t>PERFUSION ET PETIT MONITORAGE</t>
  </si>
  <si>
    <t>2020-030</t>
  </si>
  <si>
    <t>Équipements de défibrillation</t>
  </si>
  <si>
    <t>2016-028</t>
  </si>
  <si>
    <t>DEFIBRILLATEURS</t>
  </si>
  <si>
    <t>2023-R056</t>
  </si>
  <si>
    <t>2020-046</t>
  </si>
  <si>
    <t>Équipement de ventilation, d’exploration fonctionnelle respiratoire, logiciel de gestion des données</t>
  </si>
  <si>
    <t>2016-054</t>
  </si>
  <si>
    <t>EQUIPEMENT DE VENTILATION, VENTILATION DE TRANSPORT, EXPLORATION FONCTIONELLE RESPIRATOIRE, LOGICIEL DE GESTION DES DONNEES, CASQUE VR ET MONITORAGE LOURD</t>
  </si>
  <si>
    <t>2025-R007</t>
  </si>
  <si>
    <t>2021-067</t>
  </si>
  <si>
    <t>Équipements de néonatologie et de maternité</t>
  </si>
  <si>
    <t>2018-043</t>
  </si>
  <si>
    <t>FOURNITURE, MISE EN SERVICE ET MAINTENANCE D’EQUIPEMENTS DE NEONATOLOGIE ET DE MATERNITE</t>
  </si>
  <si>
    <t>2020-145</t>
  </si>
  <si>
    <t>Équipements d'assistance par oxygénation</t>
  </si>
  <si>
    <t>ASSISTANCE PAR OXYGENATION</t>
  </si>
  <si>
    <t>2025-R003</t>
  </si>
  <si>
    <t>2021-014</t>
  </si>
  <si>
    <t>Équipement de défibrillation automatique</t>
  </si>
  <si>
    <t>FOURNITURE DE DEFIBRILLATEUR AUTOMATIQUE EXTERNE</t>
  </si>
  <si>
    <t>2023-R019</t>
  </si>
  <si>
    <t>Équipements de perfusion automatisée, ambulatoire et monitorage de spécialité</t>
  </si>
  <si>
    <t>2021-017</t>
  </si>
  <si>
    <t>Equipements de perfusion automatisée, ambulatoire et monitorage de spécialité</t>
  </si>
  <si>
    <t>2021-026</t>
  </si>
  <si>
    <t>Équipements d'incubateur à CO²</t>
  </si>
  <si>
    <t>Biologie</t>
  </si>
  <si>
    <t>INCUBATEUR A CO2</t>
  </si>
  <si>
    <t>INCUBATEUR A CO3</t>
  </si>
  <si>
    <t>2022-043</t>
  </si>
  <si>
    <t>Équipements de néonatologie et maternité</t>
  </si>
  <si>
    <t>Biomedical</t>
  </si>
  <si>
    <t>2021-033</t>
  </si>
  <si>
    <t>Bloc opératoire</t>
  </si>
  <si>
    <t>Gestion de parc d'instrumentation et moteurs chirurgicaux</t>
  </si>
  <si>
    <t>2016-061</t>
  </si>
  <si>
    <t>Gestion de parc et instrumentation</t>
  </si>
  <si>
    <t>2024-R012</t>
  </si>
  <si>
    <t>Équipements de bloc opératoire en mode d'achat grossiste</t>
  </si>
  <si>
    <t>2019-007</t>
  </si>
  <si>
    <t xml:space="preserve">BLOC OPERATOIRE </t>
  </si>
  <si>
    <t>2022-003</t>
  </si>
  <si>
    <t>Équipements lourds de bloc opératoire</t>
  </si>
  <si>
    <t>Environnement du patient</t>
  </si>
  <si>
    <t>Grossiste et Intermédiaire</t>
  </si>
  <si>
    <t>FOURNITURE, LIVRAISON, INSTALLATION ET MISE EN SERVICE D’EQUIPEMENTS LOURDS DE BLOC OPERATOIRE</t>
  </si>
  <si>
    <t>2023-R072</t>
  </si>
  <si>
    <t>Solutions globales pour la chirurgie</t>
  </si>
  <si>
    <t>Chirurgie globale</t>
  </si>
  <si>
    <t>2021-042</t>
  </si>
  <si>
    <t>Équipements d'électrochirurgie</t>
  </si>
  <si>
    <t>2020-083</t>
  </si>
  <si>
    <t>ELECTROCHIRURGIE</t>
  </si>
  <si>
    <t>2020-131</t>
  </si>
  <si>
    <t>Équipements de stérilisation et de lavage</t>
  </si>
  <si>
    <t>ACQUISITION, MISE EN SERVICE ET INSTALLATION D’EQUIPEMENTS DE STERILISATION, DE LAVAGE ET PRESTATIONS ASSOCIEES</t>
  </si>
  <si>
    <t>2021-064</t>
  </si>
  <si>
    <t>Équipements de systèmes robotisés pour la chirurgie orthopédique</t>
  </si>
  <si>
    <t>Systèmes robotisés pour la chirurgie orthopédique</t>
  </si>
  <si>
    <t>2023-R014</t>
  </si>
  <si>
    <t>Fourniture de lasers chirurgicaux avec maintenance et consommables associés</t>
  </si>
  <si>
    <t>2022-017</t>
  </si>
  <si>
    <t>Consultation et exploration fonctionnelle</t>
  </si>
  <si>
    <t>Équipements d'ophtalmologie en mode d'achat grossiste</t>
  </si>
  <si>
    <t>2018-009</t>
  </si>
  <si>
    <t>FOURNITURE, INSTALLATION ET MAINTENANCE D’ÉQUIPEMENTS D’OPHTALMOLOGIE ET PRESTATIONS ASSOCIÉES</t>
  </si>
  <si>
    <t>2023-R026</t>
  </si>
  <si>
    <t>FOURNITURE, INSTALLATION ET MAINTENANCE D’ÉQUIPEMENTS D’OPHTALMOLOGIE ET PRESTATIONS ASSOCIÉES EN ACHAT REVENTE (Relance lot 2 et 3)</t>
  </si>
  <si>
    <t>2021-010</t>
  </si>
  <si>
    <t>Fourniture de produits de soins et matériels médicaux dentaires</t>
  </si>
  <si>
    <t>Catalogue dentaire</t>
  </si>
  <si>
    <t>2025-R008</t>
  </si>
  <si>
    <t>2022-022</t>
  </si>
  <si>
    <t>Équipements d'ophtalmologie en mode d'achat intermédiaire</t>
  </si>
  <si>
    <t>ACQUISITION, LOCATION-MAINTENANCE, LOCATION-MAINTENANCE AVEC OPTION D’ACHAT D’EQUIPEMENTS D’OPHTALMOLOGIE ET PRESTATIONS ASSOCIEES</t>
  </si>
  <si>
    <t>2023-R027</t>
  </si>
  <si>
    <t>2022-052</t>
  </si>
  <si>
    <t>Équipement de thermométrie</t>
  </si>
  <si>
    <t>Acquisition de thermométrie et prestation associée</t>
  </si>
  <si>
    <t>2022-041</t>
  </si>
  <si>
    <t>Equipements de pharmacie</t>
  </si>
  <si>
    <t>Équipement d'automate de dispensation nominative</t>
  </si>
  <si>
    <t>2017-028</t>
  </si>
  <si>
    <t>Automate de dispensation nominative</t>
  </si>
  <si>
    <t>2024-R039</t>
  </si>
  <si>
    <t>Équipements de préparation de chimiothérapie</t>
  </si>
  <si>
    <t>2020-117</t>
  </si>
  <si>
    <t>AUTOMATES DE CHIMIOTHERAPIE</t>
  </si>
  <si>
    <t>2020-111</t>
  </si>
  <si>
    <t>Imagerie</t>
  </si>
  <si>
    <t>Équipement de dosimétrie et radioprotection</t>
  </si>
  <si>
    <t>2016-031</t>
  </si>
  <si>
    <t>DOSIMETRIE ET RADIOPROTECTION</t>
  </si>
  <si>
    <t>2025-R033</t>
  </si>
  <si>
    <t>2021-003</t>
  </si>
  <si>
    <t>Équipement d'endoscopie en mode d'achat grossiste</t>
  </si>
  <si>
    <t>2016-060</t>
  </si>
  <si>
    <t>ENDOSCOPIE GROSSISTE</t>
  </si>
  <si>
    <t>2021-023</t>
  </si>
  <si>
    <t>Équipement d'endoscopie en mode d'achat intermédiaire</t>
  </si>
  <si>
    <t>ENDOSCOPIE INTERMEDIAIRE</t>
  </si>
  <si>
    <t>Équipement d'endoscopie</t>
  </si>
  <si>
    <t>2025-R015</t>
  </si>
  <si>
    <t>2024-R020</t>
  </si>
  <si>
    <t>Équipement d'endoscopie en mode d'achat intermédiaire et grossiste</t>
  </si>
  <si>
    <t>2019-008</t>
  </si>
  <si>
    <t xml:space="preserve">ENDOSCOPIE Grossiste + intermédiaire </t>
  </si>
  <si>
    <t>2021-015</t>
  </si>
  <si>
    <t>Prestation de location de plateforme de lithotritie extra corporelle</t>
  </si>
  <si>
    <t>Location courte durée d’une plateforme de lithotritie extra corporelle</t>
  </si>
  <si>
    <t>2021-006</t>
  </si>
  <si>
    <t>Équipement de radiologie en mode d'achat intermédiaire</t>
  </si>
  <si>
    <t>2017-065</t>
  </si>
  <si>
    <t>RADIOLOGIE</t>
  </si>
  <si>
    <t>2021-058</t>
  </si>
  <si>
    <t>Équipement de radiologie en mode d'achat grossiste</t>
  </si>
  <si>
    <t>FOURNITURE D'EQUIPEMENTS DE RADIOLOGIE ET PRESTATIONS ASSOCIEES EN ACHAT-REVENTE</t>
  </si>
  <si>
    <t>2022-055</t>
  </si>
  <si>
    <t>Solution de plateforme de teleradiologie et realisation de prestations d’interpretation d’images et vacations</t>
  </si>
  <si>
    <t>2018-039</t>
  </si>
  <si>
    <t>FOURNITURE, INSTALLATION, MAINTENANCE D’UNE  PLATEFORME DE TELERADIOLOGIE ET REALISATION DE PRESTATIONS D’INTERPRETATION D’IMAGES ET VACATIONS</t>
  </si>
  <si>
    <t>2021-065</t>
  </si>
  <si>
    <t>FOURNITURE, INSTALLATION, MISE EN SERVICE, ET MAINTENANCE D’EQUIPEMENTS D’ENDOSCOPIE</t>
  </si>
  <si>
    <t>2023-R025</t>
  </si>
  <si>
    <t>Échographes et équipements de désinfection des sondes en achat revente</t>
  </si>
  <si>
    <t>2019-070</t>
  </si>
  <si>
    <t>FOURNITURE D’ECHOGRAPHES ET D’EQUIPEMENTS DE DESINFECTION DES SONDES ET PRESTATIONS ASSOCIEES EN ACHAT REVENTE</t>
  </si>
  <si>
    <t>2024-R014</t>
  </si>
  <si>
    <t>Fourniture d’échographes et d’équipements de désinfection des sondes et prestations associées en achat revente</t>
  </si>
  <si>
    <t xml:space="preserve">FOURNITURE D’ECHOGRAPHES ET D’EQUIPEMENTS DE DESINFECTION DES SONDES ET PRESTATIONS ASSOCIEES EN ACHAT REVENTE </t>
  </si>
  <si>
    <t>2022-015</t>
  </si>
  <si>
    <t>Prestation de gestion de parc d'échographes en intermédiaire</t>
  </si>
  <si>
    <t>2019-071</t>
  </si>
  <si>
    <t xml:space="preserve">ACQUISITION ET LOCATION-MAINTENANCE SANS OPTION D'ACHAT D’ECHOGRAPHES PAR DOMAINE CLINIQUE ET PRESTATIONS ASSOCIEES </t>
  </si>
  <si>
    <t>2023-R112</t>
  </si>
  <si>
    <t>SCAN IRM en mode d'achat Intermédiaire</t>
  </si>
  <si>
    <t>2019-084</t>
  </si>
  <si>
    <t>SCAN IRM Intermédiaire</t>
  </si>
  <si>
    <t>2024-R028</t>
  </si>
  <si>
    <t>SCAN IRM en mode d'achat grossiste</t>
  </si>
  <si>
    <t>2019-085</t>
  </si>
  <si>
    <t>SCAN IRM Achat revente</t>
  </si>
  <si>
    <t>Équipements et logiciels pour la médecine nucléaire</t>
  </si>
  <si>
    <t>2020-010</t>
  </si>
  <si>
    <t>2023-R076</t>
  </si>
  <si>
    <t>FOURNITURE, INSTALLATION ET MAINTENANCE D’ÉQUIPEMENTS ET LOGICIELS POUR LA MEDECINE NUCLEAIRE</t>
  </si>
  <si>
    <t>Prestation de gestion de parc d'échographes</t>
  </si>
  <si>
    <t>2020-092</t>
  </si>
  <si>
    <t>2024-R060</t>
  </si>
  <si>
    <t>GESTION DE PARC D'ECHOGRAPHES</t>
  </si>
  <si>
    <t>2021-009</t>
  </si>
  <si>
    <t>Solution de télédiagnostic en électroencéphalographie et en polysomnographie</t>
  </si>
  <si>
    <t>Solution logicielle pour le télédiagnostic en électroencéphalographie et en polysomnographie, équipements et services associés</t>
  </si>
  <si>
    <t>Équipement d'exploration fonctionnelle</t>
  </si>
  <si>
    <t>2019-069</t>
  </si>
  <si>
    <t>2024-R015</t>
  </si>
  <si>
    <t>EXPLORATIONS FONCTIONNELLES</t>
  </si>
  <si>
    <t>2021-036</t>
  </si>
  <si>
    <t>Prestation d’externalisation des interprétations des examens d’imagerie médicale</t>
  </si>
  <si>
    <t>TELERADIOLOGIE EN PRESENTIELLE</t>
  </si>
  <si>
    <t>2021-059</t>
  </si>
  <si>
    <t>Solution PACS, VNA, modules d'IA et archivage</t>
  </si>
  <si>
    <t>FOURNITURE, INSTALLATION, MAINTENANCE D'UNE SOLUTION PACS,VNA, RIS, MODULES D'IA ET  ARCHIVAGE ASSOCIEE</t>
  </si>
  <si>
    <t>2021-060</t>
  </si>
  <si>
    <t>Équipements d'imagerie peropératoire</t>
  </si>
  <si>
    <t>Equipements d'imagerie peropératoire</t>
  </si>
  <si>
    <t>2022-018</t>
  </si>
  <si>
    <t>Équipement de scanographe spectral en mode d'achat intermédiaire</t>
  </si>
  <si>
    <t>FOURNITURE DE SOLUTION DE SCANOGRAPHE SPECTRAL</t>
  </si>
  <si>
    <t>2022-031</t>
  </si>
  <si>
    <t>Équipement de scanographe spectral en mode d'achat grossiste</t>
  </si>
  <si>
    <t>FOURNITURE DE SOLUTION DE SCANOGRAPHE SPECTRAL EN ACHAT-REVENTE</t>
  </si>
  <si>
    <t>2020-042</t>
  </si>
  <si>
    <t>Maintenance et contrôle qualité</t>
  </si>
  <si>
    <t>Prestation de tierce maintenance d'équipements biomédicaux</t>
  </si>
  <si>
    <t>2016-041</t>
  </si>
  <si>
    <t>TIERCE MAINTENANCE</t>
  </si>
  <si>
    <t>2024-R035</t>
  </si>
  <si>
    <t>2024-R046</t>
  </si>
  <si>
    <t>Prestation de contrôle qualité des équipements d'imagerie, de radiothérapie et de médecine nucléaire</t>
  </si>
  <si>
    <t>2020-026</t>
  </si>
  <si>
    <t>CONTRÔLE QUALITE</t>
  </si>
  <si>
    <t>2022-004</t>
  </si>
  <si>
    <t>Prestations de maintenance équipements de radiologie</t>
  </si>
  <si>
    <t>2019-099</t>
  </si>
  <si>
    <t>MAINTENANCE RADIOLOGIE ET CONSTRUCTEURS</t>
  </si>
  <si>
    <t>2024-R016</t>
  </si>
  <si>
    <t xml:space="preserve">Maintenance Constructeurs V2 </t>
  </si>
  <si>
    <t>2023-R043</t>
  </si>
  <si>
    <t>Thérapie</t>
  </si>
  <si>
    <t>Équipements de dialyse</t>
  </si>
  <si>
    <t>2018-063</t>
  </si>
  <si>
    <t>Fourniture d’équipements de dialyse prestations associées</t>
  </si>
  <si>
    <t>Équipement de radiothérapie</t>
  </si>
  <si>
    <t>2019-076</t>
  </si>
  <si>
    <t>2024-R017</t>
  </si>
  <si>
    <t xml:space="preserve">RADIOTHERAPIE </t>
  </si>
  <si>
    <t>2023-R119</t>
  </si>
  <si>
    <t>Équipement de thérapie à pression négative</t>
  </si>
  <si>
    <t>2023-R096</t>
  </si>
  <si>
    <t>TPN</t>
  </si>
  <si>
    <t>2021-043</t>
  </si>
  <si>
    <t>Testeurs biomédicaux</t>
  </si>
  <si>
    <t>2024-R040</t>
  </si>
  <si>
    <t>Prestation d’aide à l’identification des zones du cerveau à opérer pour les patients atteints de la maladie de Parkinson et tremblement</t>
  </si>
  <si>
    <t>2024-R047</t>
  </si>
  <si>
    <t>Solution innovante : Sonde d’échographie clinique ultraportable echOpen</t>
  </si>
  <si>
    <t>2024-R052</t>
  </si>
  <si>
    <t>Solution innovante : Solution de traitement d'images médicales cardiaques afin de générer un jumeau numérique 3D du patient grâce à de l'IA intégrée - inHEART</t>
  </si>
  <si>
    <t>BIOLOGIE</t>
  </si>
  <si>
    <t>2023-R038</t>
  </si>
  <si>
    <t xml:space="preserve">Automatisation de laboratoire  </t>
  </si>
  <si>
    <t>Automates, pré/post-analytique, réactifs, consommables et middleware</t>
  </si>
  <si>
    <t>2017-006</t>
  </si>
  <si>
    <t>AUTOMATES DE BIOLOGIE ET PRESTATIONS ASSOCIEES</t>
  </si>
  <si>
    <t>2019-079</t>
  </si>
  <si>
    <t>Équipement d'automates biologie moléculaire, réactifs et consommables</t>
  </si>
  <si>
    <t>AUTOMATES BIOLOGIE MOLECULAIRE</t>
  </si>
  <si>
    <t>2023-R053</t>
  </si>
  <si>
    <t>Équipements de spectrométrie de masse</t>
  </si>
  <si>
    <t>2019-088</t>
  </si>
  <si>
    <t>SPECTROMETRIE DE MASSE</t>
  </si>
  <si>
    <t>2020-104</t>
  </si>
  <si>
    <t xml:space="preserve">Réactifs, consommables et culture </t>
  </si>
  <si>
    <t>Fourniture de tests rapides de diagnostic de biologie (TDR TROD)</t>
  </si>
  <si>
    <t>2016-051</t>
  </si>
  <si>
    <t>TESTS RAPIDES DE DIAGNOSTIC DE BIOLOGIE (TDR ET TROD)</t>
  </si>
  <si>
    <t>2020-140</t>
  </si>
  <si>
    <t> Équipements d'automates de biologie délocalisée, réactif et consommable et middleware</t>
  </si>
  <si>
    <t>BIOLOGIE DELOCALISEE</t>
  </si>
  <si>
    <t>2025-R011</t>
  </si>
  <si>
    <t> Équipements d'automates de biologie délocalisée et tests rapides, réactif et consommable et middleware</t>
  </si>
  <si>
    <t>2023-R023</t>
  </si>
  <si>
    <t>Équipement d'automates, réactifs et consommables de microbiologie</t>
  </si>
  <si>
    <t>ACHAT, LOCATION ET MAINTENANCE D’EQUIPEMENTS DE MICROBIOLOGIE</t>
  </si>
  <si>
    <t>2020-150</t>
  </si>
  <si>
    <t>Equipements de laboratoire</t>
  </si>
  <si>
    <t>Équipements de réfrigérateurs, congélateurs et dépôt de sang</t>
  </si>
  <si>
    <t>2016-062</t>
  </si>
  <si>
    <t>REFRIGIRATEURS, CONGELATEURS MEDICAUX ET BANQUES DE SANG ET PRESTATIONS ASSOCIEES</t>
  </si>
  <si>
    <t>2024-R059</t>
  </si>
  <si>
    <t>2025-R035</t>
  </si>
  <si>
    <t>Équipements de surveillance de température (relance lot 11 du marché 2024-R059)</t>
  </si>
  <si>
    <t>2021-004</t>
  </si>
  <si>
    <t>Équipements de laboratoires</t>
  </si>
  <si>
    <t>EQUIPEMENTS DE LABORATOIRES</t>
  </si>
  <si>
    <t>2024-R021</t>
  </si>
  <si>
    <t>Marché à la demande des CRDN pour démarrage du dépistage néonatal systématique de la drépanocytose en octobre 2024</t>
  </si>
  <si>
    <t>2022-056</t>
  </si>
  <si>
    <t>Prestation externalisée d'examens de biologie médicale*</t>
  </si>
  <si>
    <t>2018-034</t>
  </si>
  <si>
    <t>EXTERNALISATION DES EXAMENS DE BIOLOGIE MEDICALE</t>
  </si>
  <si>
    <t>Prestation externalisée d'examens de biologie médicale</t>
  </si>
  <si>
    <t>2023-R079</t>
  </si>
  <si>
    <t>Prestation de métrologie</t>
  </si>
  <si>
    <t>2019-073</t>
  </si>
  <si>
    <t>METROLOGIE, REALISATION DE CONTRÔLE D'EQUIPEMENT DE LABORATOIRE</t>
  </si>
  <si>
    <t>2024-R011</t>
  </si>
  <si>
    <t>Evaluation Externe de la Qualité (EEQ)</t>
  </si>
  <si>
    <t>2023-R052</t>
  </si>
  <si>
    <t>Consommables et tubes de laboratoire</t>
  </si>
  <si>
    <t>2018-045</t>
  </si>
  <si>
    <t>CONSOMMABLES DE LABORATOIRE</t>
  </si>
  <si>
    <t>2023-R117</t>
  </si>
  <si>
    <t>Réactifs, consommables captifs pour dispositifs Hémocue de marque Hémocue</t>
  </si>
  <si>
    <t>2018-071</t>
  </si>
  <si>
    <t>2021-052</t>
  </si>
  <si>
    <t>Fourniture de réactifs de bactériologie</t>
  </si>
  <si>
    <t xml:space="preserve">FOURNITURE DE REACTIFS DE BACTERIOLOGIE </t>
  </si>
  <si>
    <t>2022-030</t>
  </si>
  <si>
    <t>2022-069</t>
  </si>
  <si>
    <t>Fourniture de réactifs, de consommables captifs des automates BECTON DICKINSON</t>
  </si>
  <si>
    <t>FOURNITURE DE REACTIFS, DE CONSOMMABLES CAPTIFS DES AUTOMATES BECTON DICKINSON</t>
  </si>
  <si>
    <t>2022-070</t>
  </si>
  <si>
    <t>Fourniture de récatifs, de consommables captifs des automates BIOMERIEUX</t>
  </si>
  <si>
    <t>FOURNITURE DE REACTIFS, DE CONSOMMABLES CAPTIFS DES AUTOMATES BIOMERIEUX</t>
  </si>
  <si>
    <t>2022-071</t>
  </si>
  <si>
    <t>Fourniture de récatifs, de consommables captifs des automates ELITECH</t>
  </si>
  <si>
    <t>FOURNITURE DE REACTIFS, DE CONSOMMABLES CAPTIFS DES AUTOMATES ELITECH</t>
  </si>
  <si>
    <t>2023-R104</t>
  </si>
  <si>
    <t>Solutions innovantes pour lutter contre la résistance anti-microbienne</t>
  </si>
  <si>
    <t>Intermédiaire / grossiste</t>
  </si>
  <si>
    <t>RaDAR - solutions innovantes pour lutter contre la résistance anti-microbienne</t>
  </si>
  <si>
    <t>2023-R024</t>
  </si>
  <si>
    <t>Thérapeutique</t>
  </si>
  <si>
    <t>Fourniture de plasma frais</t>
  </si>
  <si>
    <t>2016-050</t>
  </si>
  <si>
    <t>FOURNITURE DE PLASMA FRAIS</t>
  </si>
  <si>
    <t>2023-R042</t>
  </si>
  <si>
    <t>Scanners de lames</t>
  </si>
  <si>
    <t>2018-011</t>
  </si>
  <si>
    <t xml:space="preserve">FOURNITURE DE SYSTEMES DE NUMERISATION ET D’ANALYSE D’IMAGES EN ANATOMO-PATHOLOGIE, SCANNERS DE LAMES ET PRESTATIONS ASSOCIEES </t>
  </si>
  <si>
    <t>2024-R082</t>
  </si>
  <si>
    <t>Scanners de lames - en fond clair haut débit supérieur à 450 lames</t>
  </si>
  <si>
    <t>2024-R029</t>
  </si>
  <si>
    <t>Systèmes d’information de laboratoire et d’anatomopathologie et prestations associées</t>
  </si>
  <si>
    <t>2024-R065</t>
  </si>
  <si>
    <t>Dépistage néonatal des DICS (Déficit immunitaire combiné sévère) et de la SMA (Amyotrophie spinale)</t>
  </si>
  <si>
    <t>2024-R071</t>
  </si>
  <si>
    <t xml:space="preserve">Imagerie 3D pour organoïdes avec incubateur et prestations associées </t>
  </si>
  <si>
    <t>2025-R004</t>
  </si>
  <si>
    <t>Externalisation des examens de pathologie et archivage</t>
  </si>
  <si>
    <t>Equipements des examens de pathologie et archivage</t>
  </si>
  <si>
    <t>a venir</t>
  </si>
  <si>
    <t>Automates d'auto-immunité et allergie</t>
  </si>
  <si>
    <t>ENVIRONNEMENT DU PATIENT</t>
  </si>
  <si>
    <t>Numéro procédure</t>
  </si>
  <si>
    <t xml:space="preserve">FAMILLE </t>
  </si>
  <si>
    <t>2024-R007</t>
  </si>
  <si>
    <t xml:space="preserve">Outils de pédagogiques de rééducation </t>
  </si>
  <si>
    <t>2019-116</t>
  </si>
  <si>
    <t>Environnement du Patient</t>
  </si>
  <si>
    <t>SOLUTION PEDAGOGIQUE, EQUIPEMENTS, CONSOMMABLES ET PRESTATIONS POUR LA MEDECINE TRAUMATOLOGIQUE</t>
  </si>
  <si>
    <t>2024-R038</t>
  </si>
  <si>
    <t>Solutions innovantes d’assistance ergonomique au bloc opératoire</t>
  </si>
  <si>
    <t>2023-R009</t>
  </si>
  <si>
    <t>Équipement de prise en charge du patient et du résident</t>
  </si>
  <si>
    <t>Équipements et mobiliers medicalises</t>
  </si>
  <si>
    <t>2018-057</t>
  </si>
  <si>
    <t>ACQUISITION ET LOCATION EQUIPEMENTS ET MOBILIERS MEDICALISES POUR LES ETABLISSEMENTS DE SANTE</t>
  </si>
  <si>
    <t>2023-R103</t>
  </si>
  <si>
    <t>Produits de soins et matériels médicaux spécial medico-social</t>
  </si>
  <si>
    <t>2020-135</t>
  </si>
  <si>
    <t>CATALOGUE PRODUITS DE SOINS, DE MATERIELS MEDICAUX ET PRESTATIONS ASSOCIEES POUR LE SECTEUR MEDICO-SOCIAL</t>
  </si>
  <si>
    <t>2023-R106</t>
  </si>
  <si>
    <t>Équipement de prévention de la thromboembolie veineuse</t>
  </si>
  <si>
    <t>APPAREIL DE PREVENTION DE LA THROMBOEMBOLIE VEINEUSE EN LOCATION DE MAINTENANCE A L’USAGE</t>
  </si>
  <si>
    <t>2023-R091</t>
  </si>
  <si>
    <t>Solution de soin et de bien-être psychologique et physiologique</t>
  </si>
  <si>
    <t>2023-R085</t>
  </si>
  <si>
    <t>Equipement de prise en charge patient et résident</t>
  </si>
  <si>
    <t>Pédiatrie, petite enfance et obstétrique</t>
  </si>
  <si>
    <t>2025-R001</t>
  </si>
  <si>
    <t>Réeducation</t>
  </si>
  <si>
    <t>Equipements de sport, de fitness et de réadaptation extérieur pour établissements sanitaires, médico-sociaux et sociaux</t>
  </si>
  <si>
    <t>2024-R079</t>
  </si>
  <si>
    <t>Acquisition de fournitures de mobiliers soins et de chariots médicaux et prestations associées</t>
  </si>
  <si>
    <t>2024-R069</t>
  </si>
  <si>
    <t xml:space="preserve">Désinfection </t>
  </si>
  <si>
    <t>Dispositifs de désinfection adaptés aux établissements de santé</t>
  </si>
  <si>
    <t>2024-R068</t>
  </si>
  <si>
    <t>Acquisition d’équipements pour la thanatologie, chambre mortuaire et institut médico-légal et prestations associées.</t>
  </si>
  <si>
    <t>2024-R057</t>
  </si>
  <si>
    <t>Acquisition de solutions d'équipements médicalisés adaptées au médico-social, de dispositifs de bien-être et prestations associées</t>
  </si>
  <si>
    <t>2024-R049</t>
  </si>
  <si>
    <t>Solution immersive pour thérapie cognitive</t>
  </si>
  <si>
    <t>2023-R061</t>
  </si>
  <si>
    <t>Incendie et secours</t>
  </si>
  <si>
    <t>Équipements de soin et de secours pour les services d'urgence</t>
  </si>
  <si>
    <t>ACQUISITION D'EQUIPEMENTS DE SECOURISME, DE PEDAGOGIE, D'ERGONOMIE, D'INTERVENTION ET DE SOIN POUR LES SERVICES D'URGENCE</t>
  </si>
  <si>
    <t>2023-R062</t>
  </si>
  <si>
    <t>Équipements de tentes d'urgence et unités de décontamination</t>
  </si>
  <si>
    <t>SOLUTION DE DEPLOIEMENT D'URGENCE SANITAIRE, HOSPITALIERE ET DE SECOURS</t>
  </si>
  <si>
    <t>2022-050</t>
  </si>
  <si>
    <t>Mobilier médicalisé</t>
  </si>
  <si>
    <t>Équipements d'hygiène, de soin, de transfert du patient et de pesage</t>
  </si>
  <si>
    <t>2019-022</t>
  </si>
  <si>
    <t>FOURNITURE D’EQUIPEMENTS D’HYGIENE, DE SOINS, DE TRANSFERT DU PATIENT, PESAGE ET PRESTATIONS ASSOCIEES</t>
  </si>
  <si>
    <t>2023-030</t>
  </si>
  <si>
    <t>Location de supports thérapeutiques et appareils de prévention de la thromboembolie veineuse</t>
  </si>
  <si>
    <t>2019-035</t>
  </si>
  <si>
    <t>ACQUISITION ET LOCATION DES MATELAS THERAPEUTIQUES, DE MATELAS DE TRANSFERT ET D'APPAREILS DE PREVENTION DE LA THROMBOEMBOLIE VEINEUSE</t>
  </si>
  <si>
    <t>2024-R025</t>
  </si>
  <si>
    <t xml:space="preserve">Équipement dédié à la chambre, gestion de parc de lits et mobiliers associés </t>
  </si>
  <si>
    <t>2020-011</t>
  </si>
  <si>
    <t>ACQUISITION ET GESTION DE PARC DE LITS MEDICALISES (COURTS ET LONGS SEJOURS) ET DE MOBILIERS POUR CHAMBRE ET LIEU DE VIE AVEC MAINTENANCE</t>
  </si>
  <si>
    <t>2024-R036</t>
  </si>
  <si>
    <t>Gestion de parc de lit pour les établissements de santé</t>
  </si>
  <si>
    <t>2020-118</t>
  </si>
  <si>
    <t>Dispositif de mobilisation active et passive de la marche</t>
  </si>
  <si>
    <t>2019-087</t>
  </si>
  <si>
    <t>DISPOSITIF DE MOBILISATION ACTIVE ET PASSIVE DE LA MARCHE</t>
  </si>
  <si>
    <t>2023-R090</t>
  </si>
  <si>
    <t>Équipements de réeducation</t>
  </si>
  <si>
    <t>EQUIPEMENTS D'ANALYSE POUR LA REEDUCATION ET LA KINESITHERAPIE</t>
  </si>
  <si>
    <t>2025-R012</t>
  </si>
  <si>
    <t>Marché Kinésithérapie, Nouveaux Equipements de Santé et Inclusion par le Sport</t>
  </si>
  <si>
    <t>2025-R014</t>
  </si>
  <si>
    <t>Acquisition de matériel de secours et d’assistance aux victimes de catastrophes naturelles</t>
  </si>
  <si>
    <t>2025-R017</t>
  </si>
  <si>
    <t>SOLUTION DE PILOTAGE DE L’USAGE DE DISPOSITIFS MEDICAUX DESTINES AU SOUTIEN FONCTIONNEL DES PATIENTS /RESIDENTS ET PRESTATIONS ASSOCIEES</t>
  </si>
  <si>
    <t>RESTAURATION</t>
  </si>
  <si>
    <t>2020-136</t>
  </si>
  <si>
    <t>Denrées alimentaires</t>
  </si>
  <si>
    <t>Fourniture de denrées alimentaires - IDF</t>
  </si>
  <si>
    <t>2017-056</t>
  </si>
  <si>
    <t>Restauration</t>
  </si>
  <si>
    <t>Hôtellerie</t>
  </si>
  <si>
    <t>FOURNITURE DE DENREES ALIMENTAIRES IDF</t>
  </si>
  <si>
    <t>2024-R008</t>
  </si>
  <si>
    <t>2024-R081</t>
  </si>
  <si>
    <t>Fourniture de denrées alimentaires - National</t>
  </si>
  <si>
    <t>2021-051</t>
  </si>
  <si>
    <t>Fourniture de Pains et de viennoiseries Frais - IDF</t>
  </si>
  <si>
    <t>Fourniture de Pains et de viennoiseries Frais
Lot n°1 : Pains et viennoiseries frais nord (Départements d’Ile-de-France nord (nord 75, nord 77, nord 78, 92, 93, 95, 60)
Lot n°2 : Pains et viennoiseries frais sud (Départements d’Ile-de-France sud (sud 75, sud 77, sud 78, 91, 94)</t>
  </si>
  <si>
    <t>2023-R012</t>
  </si>
  <si>
    <t>Équipements de restauration</t>
  </si>
  <si>
    <t>Fourniture de barquettes, films d'operculage et consommables à usage unique</t>
  </si>
  <si>
    <t>2019-098</t>
  </si>
  <si>
    <t>Fourniture et livraison de barquettes, films alimentaires et autres consommables à usage unique</t>
  </si>
  <si>
    <t>2021-027</t>
  </si>
  <si>
    <t>Équipements de restauration collective</t>
  </si>
  <si>
    <t>FOURNITURE DE MATERIELS DE RESTAURATION COLLECTIVE ET PRESTATIONS DE SERVICES ASSOCIES</t>
  </si>
  <si>
    <t>2022-016</t>
  </si>
  <si>
    <t>Équipements de distribution de repas</t>
  </si>
  <si>
    <t>Equipements DE DISTRIBUTION DE REPAS  ET PRESTATIONS ASSOCIÉES EN ACHAT-REVENTE</t>
  </si>
  <si>
    <t>2022-020</t>
  </si>
  <si>
    <t>Assiettes, cloches et raviers en porcelaine</t>
  </si>
  <si>
    <t>FOURNITURE D'ASSIETTES EN PORCELAINE OU AUTRES MATERIAUX</t>
  </si>
  <si>
    <t>2023-022</t>
  </si>
  <si>
    <t>Équipements de chariots de distribution de repas par induction</t>
  </si>
  <si>
    <t>EquipementsS DE DISTRIBUTION DE REPAS PAR INDUCTION ET PRESTATIONS ASSOCIÉES EN ACHAT-REVENTE</t>
  </si>
  <si>
    <t>2023-R110</t>
  </si>
  <si>
    <t>Fontaines à eau</t>
  </si>
  <si>
    <t>Fourniture de fontaines à eau</t>
  </si>
  <si>
    <t>2024-R019</t>
  </si>
  <si>
    <t>Barquettes Inox et équipements de scellage adaptés</t>
  </si>
  <si>
    <t xml:space="preserve">
2024-R019</t>
  </si>
  <si>
    <t>2023-011</t>
  </si>
  <si>
    <t>Solution globale d'équipements de thermoscelleuses</t>
  </si>
  <si>
    <t>2019-054</t>
  </si>
  <si>
    <t>SOLUTION D'EQUIPEMENT DE CONDITIONNEMENT ALIMENTAIRE PAR THERMOSCELLEUSES ET PRESTATIONS ASSOCIEES</t>
  </si>
  <si>
    <t>2024-R064</t>
  </si>
  <si>
    <t>Fourniture de machines à café professionnelles</t>
  </si>
  <si>
    <t>Achat, location, mise à disposition et maintenance de machines à café professionnelles</t>
  </si>
  <si>
    <t>2021-055</t>
  </si>
  <si>
    <t>Produits diététiques</t>
  </si>
  <si>
    <t>Fournitures de produits diététiques</t>
  </si>
  <si>
    <t>FOURNITURE DE PRODUITS DIETETIQUES ET NUTRITION ENTERALE (52 lots)</t>
  </si>
  <si>
    <t>2021-074</t>
  </si>
  <si>
    <t>Fourniture de Farines infantiles</t>
  </si>
  <si>
    <t>2024-R067</t>
  </si>
  <si>
    <t>2025-R002</t>
  </si>
  <si>
    <t>Fournitures de produits diététiques, de textures modifiées, d’aides culinaires, de nutritions entérales et d’aliments infantiles</t>
  </si>
  <si>
    <t>2021-061</t>
  </si>
  <si>
    <t>Prestations de service</t>
  </si>
  <si>
    <t>Prestations de services de restauration collective et livraison de repas en liaison froide</t>
  </si>
  <si>
    <t>Lot n°2 Prestations de services de restauration collective, livraison de repas en liaison froide</t>
  </si>
  <si>
    <t>2021-007</t>
  </si>
  <si>
    <t>Prestations de service de restauration collective</t>
  </si>
  <si>
    <t>LOT 1 ASSISTANCE A LA PRODUCTION DES REPAS SUR LE(S) SITE(S) DU 
BENEFICIAIRE
PRESTATIONS DE SERVICES DE RESTAURATION COLLECTIVE</t>
  </si>
  <si>
    <t>2025-R029</t>
  </si>
  <si>
    <t>ÉNERGIE</t>
  </si>
  <si>
    <t>Numéro de marché</t>
  </si>
  <si>
    <t>2023-R005</t>
  </si>
  <si>
    <t>Fourniture d'énergie</t>
  </si>
  <si>
    <r>
      <t xml:space="preserve">Fourniture d'électricité
</t>
    </r>
    <r>
      <rPr>
        <i/>
        <sz val="11"/>
        <color rgb="FF000000"/>
        <rFont val="Roboto"/>
      </rPr>
      <t>Une campagne d'adhésion est organisée chaque année (en Trimestre1) pour les besoins des trois années suivantes</t>
    </r>
  </si>
  <si>
    <t>2019-010</t>
  </si>
  <si>
    <t>Energie</t>
  </si>
  <si>
    <t>SAD ÉLECTRICITÉ</t>
  </si>
  <si>
    <t>2023-R006</t>
  </si>
  <si>
    <r>
      <t xml:space="preserve">Fourniture de gaz naturel
</t>
    </r>
    <r>
      <rPr>
        <i/>
        <sz val="11"/>
        <color rgb="FF000000"/>
        <rFont val="Roboto"/>
      </rPr>
      <t>Une campagne d'adhésion est organisée chaque année (en Trimestre1) pour les besoins des trois années suivantes</t>
    </r>
  </si>
  <si>
    <t>2019-013</t>
  </si>
  <si>
    <t>SAD GAZ NATUREL</t>
  </si>
  <si>
    <t>2022-011</t>
  </si>
  <si>
    <t>Prestations pour la transition énergétique</t>
  </si>
  <si>
    <t>Prestation de pilotage de la performance énergétique</t>
  </si>
  <si>
    <t>2018-046</t>
  </si>
  <si>
    <t>Solutions d'information et de comptage en management de l'énergie</t>
  </si>
  <si>
    <t>2023-R086</t>
  </si>
  <si>
    <t>Prestation d'accompagnement à la valorisation des Certificats d’Économie d'Énergie</t>
  </si>
  <si>
    <t>2021-057</t>
  </si>
  <si>
    <t>Accompagnement à la valorisation des CEE</t>
  </si>
  <si>
    <t>2021-012</t>
  </si>
  <si>
    <t xml:space="preserve">Prestation de conseils d'étude et d'assistance à la maîtrise ouvrage pour l'efficacité énergétique </t>
  </si>
  <si>
    <t>2025-R021</t>
  </si>
  <si>
    <t>Prestations intellectuelles</t>
  </si>
  <si>
    <t xml:space="preserve">Prestation de conseils d'étude et d'assistance à la maîtrise ouvrage pour l'efficacité énergétique  </t>
  </si>
  <si>
    <t>2021-040</t>
  </si>
  <si>
    <t xml:space="preserve">Accompagnement à la performance énergétique des bâtiments et à l'intégration des enjeux de développement durable au sein des organisations  </t>
  </si>
  <si>
    <t>Consultation et mise</t>
  </si>
  <si>
    <t>LOGISTIQUE</t>
  </si>
  <si>
    <t>2022-035</t>
  </si>
  <si>
    <t>Équipement de stockage et de manutention</t>
  </si>
  <si>
    <t>Équipements logistiques de manutention</t>
  </si>
  <si>
    <t>Logistique</t>
  </si>
  <si>
    <t>Equipement/Fournitures</t>
  </si>
  <si>
    <t>Fournitures de moyens de manutention</t>
  </si>
  <si>
    <t>2023-R031</t>
  </si>
  <si>
    <t xml:space="preserve">Fourniture d’équipements logistiques dédiés au circuit du linge et des déchets </t>
  </si>
  <si>
    <t>Fourniture d’équipements logistiques dédiés au circuit du linge et des déchets</t>
  </si>
  <si>
    <t>2023-R033</t>
  </si>
  <si>
    <t>Exosquelettes (actifs et passifs)</t>
  </si>
  <si>
    <t>Équipements d'exosquelettes</t>
  </si>
  <si>
    <t>Services Généraux</t>
  </si>
  <si>
    <t>ACQUISITION D'EXOSQUELETTES ERGONOMIQUES PERMETTANT DE RÉDUIRE LA CHARGE PHYSIQUE LIÉE À UNE ACTIVITÉ PROFESSIONNELLE</t>
  </si>
  <si>
    <t>2023-R057</t>
  </si>
  <si>
    <t>FOURNITURE D’EXOSQUELETTES (ROBOTS ET DISPOSITIFS d’ASSISTANCE PHYSIQUE A CONTENTION), AVEC PRESTATIONS ANNEXES</t>
  </si>
  <si>
    <t>2021-032</t>
  </si>
  <si>
    <t>Mobilier de bloc, PUI et magasin</t>
  </si>
  <si>
    <t>Équipement d'armoire sécurisée de pharmacie</t>
  </si>
  <si>
    <t>2017-071</t>
  </si>
  <si>
    <t>FOURNITURE, MISE EN SERVICE ET MAINTENANCE D’ARMOIRES SECURISEES DE PHARMACIE</t>
  </si>
  <si>
    <t>2021-024</t>
  </si>
  <si>
    <t>Équipements logistiques de distribution de médicaments et dispositif médicaux en mode d'achat grossiste</t>
  </si>
  <si>
    <t>LOGISTIQUE ET DISTRIBUTION DES DISPOSITIFS MEDICAUX ET DU MEDICAMENT</t>
  </si>
  <si>
    <t>2022-013</t>
  </si>
  <si>
    <t>Équipement d'armoire RFID</t>
  </si>
  <si>
    <t>ACQUISITION, MISE EN SERVICE ET MAINTENANCE D’ARMOIRE RFID</t>
  </si>
  <si>
    <t>2022-027</t>
  </si>
  <si>
    <t>Équipements logistiques de distribution de médicaments et dispositif médicaux en mode d'achat intermédiaire</t>
  </si>
  <si>
    <t>2023-R032</t>
  </si>
  <si>
    <t>Transport autonome</t>
  </si>
  <si>
    <t>Équipements de transport de charge par véhicule robotisé</t>
  </si>
  <si>
    <t xml:space="preserve">SOLUTION DE TRANSPORT DE CHARGES PAR VEHICULE ROBOTISE POUR LES FLUX LOGISTIQUES ET PRESTATIONS </t>
  </si>
  <si>
    <t>2024-R023</t>
  </si>
  <si>
    <t>Prestation de transport de prélèvements biologiques par drones</t>
  </si>
  <si>
    <t> </t>
  </si>
  <si>
    <t>BÂTIMENT</t>
  </si>
  <si>
    <t>2023-004</t>
  </si>
  <si>
    <t>Fournitures d'atelier</t>
  </si>
  <si>
    <t>Fournitures d'ateliers</t>
  </si>
  <si>
    <t>2019-012</t>
  </si>
  <si>
    <t>Bâtiment</t>
  </si>
  <si>
    <t xml:space="preserve">FOURNITURES D'ATELIERS POUR ENTRETIEN ET TRAVAUX </t>
  </si>
  <si>
    <t>2022-001</t>
  </si>
  <si>
    <t>Prestations de maintenance</t>
  </si>
  <si>
    <t>Prestations de maintenance des ascenseurs et escaliers mécaniques</t>
  </si>
  <si>
    <t>2017-072</t>
  </si>
  <si>
    <t>MAINTENANCE APPAREILS ELEVATEURS, ESCALIERS MECANIQUES, PORTES AUTO, BARRIERES LEVANTES</t>
  </si>
  <si>
    <t>2025-R025</t>
  </si>
  <si>
    <t>2024-R002</t>
  </si>
  <si>
    <t>Prestations de maintenance CVC</t>
  </si>
  <si>
    <t>2019-024</t>
  </si>
  <si>
    <t>EXPLOITATION-MAINTENANCE CVC &amp; ECS</t>
  </si>
  <si>
    <t>2020-146</t>
  </si>
  <si>
    <t>Prestations de maintenance de portes automatiques</t>
  </si>
  <si>
    <t>MAINTENANCE PORTES AUTOMATIQUES</t>
  </si>
  <si>
    <t>2024-R085</t>
  </si>
  <si>
    <t>Prestations de maintenance de portes automatiques et systèmes de fermetures automatiques</t>
  </si>
  <si>
    <t>2023-R101</t>
  </si>
  <si>
    <t>Prestations de maintenance multitechnique</t>
  </si>
  <si>
    <t>2021-002</t>
  </si>
  <si>
    <t>MAINTENANCE MULTITECHNIQUE</t>
  </si>
  <si>
    <t>2021-044</t>
  </si>
  <si>
    <t>Prestations intellectuelles d’assistance et de conseil au maître d’ouvrage pour les opérations de travaux du secteur médico-social</t>
  </si>
  <si>
    <t>2022-046</t>
  </si>
  <si>
    <t>Prestations de maintenance de portes automatiques (CT)</t>
  </si>
  <si>
    <t>2022-021</t>
  </si>
  <si>
    <t>Prestations de contrôle règlementaire des bâtiments</t>
  </si>
  <si>
    <t>2018-040</t>
  </si>
  <si>
    <t>VERIFICATIONS TECHNIQUES PERIODIQUES REGLEMENTAIRES</t>
  </si>
  <si>
    <t>2023-R055</t>
  </si>
  <si>
    <t>Prestations de travaux</t>
  </si>
  <si>
    <t>Prestations de travaux d'entretien</t>
  </si>
  <si>
    <t>2018-015</t>
  </si>
  <si>
    <t>PRESTATIONS DE TRAVAUX D’ENTRETIEN, DE REPARATION ET DE REAMENAGEMENT DE BATIMENT</t>
  </si>
  <si>
    <t>2024-R003</t>
  </si>
  <si>
    <t>Prestations de diagnostics amiante et autres diagnostics de contamination et immobiliers</t>
  </si>
  <si>
    <t>2020-100</t>
  </si>
  <si>
    <t>DIAGNOSTICS AMIANTE ET AUTRES DIAGNOSTICS DE CONTAMINATION &amp; IMMOBILIERS</t>
  </si>
  <si>
    <t>2024-R004</t>
  </si>
  <si>
    <t>Prestations de travaux de désamiantage et déplombage</t>
  </si>
  <si>
    <t>2020-102</t>
  </si>
  <si>
    <t>TRAVAUX DE DESAMIANTAGE ET DEPLOMBAGE</t>
  </si>
  <si>
    <t>2023-R058</t>
  </si>
  <si>
    <t>Prestations intellectuelles d'assistance à maîtrise d'ouvrage pour les opérations de travaux</t>
  </si>
  <si>
    <t>2018-024</t>
  </si>
  <si>
    <t>PRESTATIONS INTELLECTUELLES D’ASSISTANCE, CONSEIL ET ETUDES AU MAITRE D OUVRAGE POUR LES OPERATIONS DE TRAVAUX</t>
  </si>
  <si>
    <t>2024-R005</t>
  </si>
  <si>
    <t>Assistance au suivi d'exploitation, de maintenance et de travaux des appareils élévateurs, portes automatiques et équipements assimilés et prestations associées</t>
  </si>
  <si>
    <t>2020-034</t>
  </si>
  <si>
    <t>Assistance au suivi d'exploitation, de maintenance et de travaux des appareils élévateurs, portes automatiques et équipements assimiles et prestations associées</t>
  </si>
  <si>
    <t>2022-047</t>
  </si>
  <si>
    <t>Prestations intellectuelles de conduite d’opérations de travaux</t>
  </si>
  <si>
    <t>CONDUITE D'OPERATION</t>
  </si>
  <si>
    <t>2025-R020</t>
  </si>
  <si>
    <t>PI</t>
  </si>
  <si>
    <t>2022-051</t>
  </si>
  <si>
    <t>Prestations de mandat de maitrise d'ouvrage</t>
  </si>
  <si>
    <t>MANDAT DE MAITRISE D'OUVRAGE (MAITRISE D'OUVRAGE DELEGUEE)</t>
  </si>
  <si>
    <t>2022-053</t>
  </si>
  <si>
    <t>Prestations intellectuelles d'assistance à maitrise d'usage</t>
  </si>
  <si>
    <t>AMO ASSISTANCE A MAITRISE D'USAGE</t>
  </si>
  <si>
    <t>2024-R051</t>
  </si>
  <si>
    <t>Solution innovante : équipement structurel et de ventilation plug and play pour chambres de soins critiques</t>
  </si>
  <si>
    <t>MOBILITÉ</t>
  </si>
  <si>
    <t>Famille</t>
  </si>
  <si>
    <t>2022-066</t>
  </si>
  <si>
    <t>Location de moyens de mobilité douce</t>
  </si>
  <si>
    <t>Prestation de location longue durée de vélos et trottinettes électriques</t>
  </si>
  <si>
    <t>Mobilité</t>
  </si>
  <si>
    <t>Location Longue Durée de vélos à Assistance Électrique et de  trottinettes électriques</t>
  </si>
  <si>
    <t>2022-073</t>
  </si>
  <si>
    <t>Prestation de location longue durée de trottinettes électriques</t>
  </si>
  <si>
    <t>Location Longue Durée  de  trottinettes électriques</t>
  </si>
  <si>
    <t>2023-R021</t>
  </si>
  <si>
    <t>Location de véhicules</t>
  </si>
  <si>
    <t>Prestations de location de véhicule</t>
  </si>
  <si>
    <t>2018-056</t>
  </si>
  <si>
    <t>Prestations de location de véhicules et services associés</t>
  </si>
  <si>
    <t>2022-037</t>
  </si>
  <si>
    <t>Prestation de location longue durée de véhicules électriques et prestations d'audit et conseil en mobilité électrique</t>
  </si>
  <si>
    <t>Location longue durée, entretien, maintenance de véhicules électriques</t>
  </si>
  <si>
    <t>2022-075</t>
  </si>
  <si>
    <t>Location Longue Durée d’un dispositif d’autopartage de véhicules électriques</t>
  </si>
  <si>
    <t>2023-R070</t>
  </si>
  <si>
    <t>Prestation de réservation de voyages</t>
  </si>
  <si>
    <t>2019-086</t>
  </si>
  <si>
    <t>DEPLACEMENTS PROFESSIONNELS ET CONGES BONIFIES</t>
  </si>
  <si>
    <t>2023-R067</t>
  </si>
  <si>
    <t>Prestation d'assurance de flotte automobile</t>
  </si>
  <si>
    <t>2020-018</t>
  </si>
  <si>
    <t>Prestations de services d'assurance de flotte automobile</t>
  </si>
  <si>
    <t>NUMERIQUE</t>
  </si>
  <si>
    <t>SI ou Télécoms</t>
  </si>
  <si>
    <t>2022-010</t>
  </si>
  <si>
    <t>Équipements informatiques et infrastructures</t>
  </si>
  <si>
    <t>Chariots informatiques de soins et de visites</t>
  </si>
  <si>
    <t>2017-030</t>
  </si>
  <si>
    <t>Systèmes d'information</t>
  </si>
  <si>
    <t xml:space="preserve">Chariots informatiques de soins et de visites </t>
  </si>
  <si>
    <t>Systèmes d’information</t>
  </si>
  <si>
    <t>2022-009</t>
  </si>
  <si>
    <t>Équipement d’infrastructure informatique</t>
  </si>
  <si>
    <t>2018-029</t>
  </si>
  <si>
    <t>Infra IT Data center</t>
  </si>
  <si>
    <t>2023-R082</t>
  </si>
  <si>
    <t>2021-046</t>
  </si>
  <si>
    <t xml:space="preserve">Solution et infrastructures de téléphonie </t>
  </si>
  <si>
    <t>2019-015</t>
  </si>
  <si>
    <t>SOLUTIONS ET INFRASTRUCTURES DE TELEPHONIE POUR LES ETABLISSEMENTS DU SANITAIRE, SOCIAL ET MEDICO-SOCIAL</t>
  </si>
  <si>
    <t>Réseaux et télécoms</t>
  </si>
  <si>
    <t>2022-032</t>
  </si>
  <si>
    <t>Installation et maintenance d'équipements d'impression, de numérisation et de gestion documentaire</t>
  </si>
  <si>
    <t>2019-041</t>
  </si>
  <si>
    <t>système d'information</t>
  </si>
  <si>
    <t xml:space="preserve">Fournitures d'impression, de numérisation, de gestion documentaire et prestations associées installation et maintenance </t>
  </si>
  <si>
    <t>2023-R116</t>
  </si>
  <si>
    <t>Équipements informatiques autour du poste de travail</t>
  </si>
  <si>
    <t>2019-063</t>
  </si>
  <si>
    <t>Solutions informatiques autour du poste de travail</t>
  </si>
  <si>
    <t>2023-R098</t>
  </si>
  <si>
    <t>Lecteurs multifonctions (carte vitale, carte bancaire, carte cpx), logiciels et services associés</t>
  </si>
  <si>
    <t>2019-101</t>
  </si>
  <si>
    <t>Lecteurs de cartes (vitales, bancaires…)</t>
  </si>
  <si>
    <t>2023-R089</t>
  </si>
  <si>
    <t>Solutions de terminaux multimédia</t>
  </si>
  <si>
    <t>2020-016</t>
  </si>
  <si>
    <t xml:space="preserve">Terminaux multimédia et prestations associées </t>
  </si>
  <si>
    <t>2021-047 MS ou collectités</t>
  </si>
  <si>
    <t>Equipements informatiques et infrastructures</t>
  </si>
  <si>
    <t>Solutions et structures de téléphonie</t>
  </si>
  <si>
    <t>2021-047</t>
  </si>
  <si>
    <t xml:space="preserve">SOLUTIONS ET INFRASTRUCTURES DE TELEPHONIE </t>
  </si>
  <si>
    <t>2023-R045 MS ou collectités</t>
  </si>
  <si>
    <t>Solution d'impression, de numérisation, de gestion des documents et perstations associées</t>
  </si>
  <si>
    <t>2023-R045</t>
  </si>
  <si>
    <t>SOLUTION D'IMPRESSION, DE NUMERISATION, DE GESTION DES DOCUMENTS ET PRESTATIONS ASSOCIEES-CT</t>
  </si>
  <si>
    <t>2024-R056</t>
  </si>
  <si>
    <t>Fourniture de ressources cloud, d'hébergement sec et d'infogérance</t>
  </si>
  <si>
    <t>2020-027</t>
  </si>
  <si>
    <t>Logiciels</t>
  </si>
  <si>
    <t>Logiciel de GMAO et équipement de métrologie</t>
  </si>
  <si>
    <t>2017-022</t>
  </si>
  <si>
    <t>ECME-logiciel de GMAO</t>
  </si>
  <si>
    <t>2022-078</t>
  </si>
  <si>
    <t>Solution logicielle de gestion de remplacement</t>
  </si>
  <si>
    <t>2018-033</t>
  </si>
  <si>
    <t>Solution logicielle de gestion de remplacement du logiciel</t>
  </si>
  <si>
    <t>À venir MS ou collectités</t>
  </si>
  <si>
    <t>2025-R010</t>
  </si>
  <si>
    <t>2022-025</t>
  </si>
  <si>
    <t>Solution logicielle de vote électronique</t>
  </si>
  <si>
    <t>2018-044</t>
  </si>
  <si>
    <t>Vote électronique</t>
  </si>
  <si>
    <t>2024-R078</t>
  </si>
  <si>
    <t>Bibliothèque de logiciels multi-éditeurs et prestations associées pour les collectivités territoriales</t>
  </si>
  <si>
    <t>2020-128</t>
  </si>
  <si>
    <t>2024-R077</t>
  </si>
  <si>
    <t>APOLLO - Bibliothèque de logiciels multi-éditeurs</t>
  </si>
  <si>
    <t xml:space="preserve">Accompagnement à la professionnalisation de l'offre logicielle numérique </t>
  </si>
  <si>
    <t>2022-060</t>
  </si>
  <si>
    <t>Solution logicielle de gestion des RDV</t>
  </si>
  <si>
    <t>2018-008</t>
  </si>
  <si>
    <t>Solution logicielle de gestion des RDV et des services aux patients</t>
  </si>
  <si>
    <t>2024-R063</t>
  </si>
  <si>
    <t>Solutions numériques innovantes</t>
  </si>
  <si>
    <t>2020-094</t>
  </si>
  <si>
    <t>2023-R046</t>
  </si>
  <si>
    <t xml:space="preserve">Prestations de service </t>
  </si>
  <si>
    <t xml:space="preserve"> Solutions d'hébergement informatique : fourniture de ressources cloud, hébergement sec, cloud de confiance </t>
  </si>
  <si>
    <t xml:space="preserve">Solution d'hébergement et services associés </t>
  </si>
  <si>
    <t>2023-R035</t>
  </si>
  <si>
    <t>Solutions et prestations associées pour la sécurité des systèmes d'information</t>
  </si>
  <si>
    <t>2022-074</t>
  </si>
  <si>
    <t>Prestations de conseil en SI et télécoms</t>
  </si>
  <si>
    <t>2018-060</t>
  </si>
  <si>
    <t>PRESTATIONS DE CONSEIL ET D’ACCOMPAGNEMENT EN TELECOMMUNICATION ET SYSTEMES D’INFORMATION</t>
  </si>
  <si>
    <t>2021-008</t>
  </si>
  <si>
    <t>Prestation d'assistance à maÎtrise d'œuvre informatique</t>
  </si>
  <si>
    <t>AMOE informatique</t>
  </si>
  <si>
    <t>2025-R019</t>
  </si>
  <si>
    <t>2022-038</t>
  </si>
  <si>
    <t>Prestation de conseil en organisation d'élection et vote électronique</t>
  </si>
  <si>
    <t>Expertise indépendante d'une solution de vote électronique, et prestations de conseil et accompagnement à l'organisation des élections</t>
  </si>
  <si>
    <t>2023-017</t>
  </si>
  <si>
    <t>Conseil en sécurité des SI</t>
  </si>
  <si>
    <t>CONSEIL ET ANALYSE EN SSI</t>
  </si>
  <si>
    <t>2023-R049</t>
  </si>
  <si>
    <t>Plateforme web de mise en relation avec des experts indépendants du numérique</t>
  </si>
  <si>
    <t>Mise à disposition d’une plateforme permettant l’identification de compétences spécifiques en vue de la réalisation de prestations intellectuelles.</t>
  </si>
  <si>
    <t>2025-R018</t>
  </si>
  <si>
    <t>2023-R050</t>
  </si>
  <si>
    <t>Solutions de traçabilité</t>
  </si>
  <si>
    <t>Solution de suivi et de sécurisation des biens et des personnes</t>
  </si>
  <si>
    <t>2023-018</t>
  </si>
  <si>
    <t>Prestation d'assistance à maitrise d'ouvrage informatique</t>
  </si>
  <si>
    <t>Accompagnement à la mise en œuvre informatique</t>
  </si>
  <si>
    <t>2023-R099</t>
  </si>
  <si>
    <t>Prestations de déploiement de solution Microsoft 365</t>
  </si>
  <si>
    <t>2020-012</t>
  </si>
  <si>
    <t>AMO DEPLOIEMENT MICROSOFT OFFICE 365</t>
  </si>
  <si>
    <t>2023-R109 MS ou collectités</t>
  </si>
  <si>
    <t>Fourniture de services opérés de télécommunications et prestations associées</t>
  </si>
  <si>
    <t>2021-045</t>
  </si>
  <si>
    <t>2023-R109</t>
  </si>
  <si>
    <t>FOURNITURE DE SERVICES OPERES DE TELECOMMUNICATIONS ET PRESTATIONS ASSOCIEES POUR LES CT</t>
  </si>
  <si>
    <t>2021-063 MS ou collectités</t>
  </si>
  <si>
    <t>Solution de cybersécurité</t>
  </si>
  <si>
    <t>2021-063</t>
  </si>
  <si>
    <t>2023-R115 MS ou collectités</t>
  </si>
  <si>
    <t>2023-R115</t>
  </si>
  <si>
    <t>2021-018 MS ou collectités</t>
  </si>
  <si>
    <t>Solution de dossier de l'usager informatisé pour les ESMS</t>
  </si>
  <si>
    <t>2021-018</t>
  </si>
  <si>
    <t>2023-R036</t>
  </si>
  <si>
    <t>Services opérés de télécommunications</t>
  </si>
  <si>
    <t>2016-042</t>
  </si>
  <si>
    <t>SERVICES OPERES DE TELECOMMUNICATIONS</t>
  </si>
  <si>
    <t>2021-045 MS ou collectités</t>
  </si>
  <si>
    <t>SERVICES OPERES DE TELECOMMUNICATIONS POUR LES COLLECTIVITES PARTENAIRES, TERRITORIAUX DES HOPITAUX</t>
  </si>
  <si>
    <t>2024-R041 MS ou collectités</t>
  </si>
  <si>
    <t>SOLUTIONS D’HEBERGEMENT DES SYSTEMES D’INFORMATION ET SERVICES ASSOCIES, DESTINES AUX REGIONS, EPCI, COMMUNES ET LEURS GROUPEMENTS</t>
  </si>
  <si>
    <t>2024-R041</t>
  </si>
  <si>
    <t>2024-R053</t>
  </si>
  <si>
    <t>Solution innovante : Parcours de formations en vidéo simulation immersive</t>
  </si>
  <si>
    <t>2024-R055</t>
  </si>
  <si>
    <t>ALIAS : Achats de Logiciels d'Intelligence Artificielle en Santé</t>
  </si>
  <si>
    <t>BIOMEDICAL</t>
  </si>
  <si>
    <t>biomedical</t>
  </si>
  <si>
    <t>SERVICES RH, CONSEIL, FINANCES</t>
  </si>
  <si>
    <t>SOUS-FAMILLE</t>
  </si>
  <si>
    <t>2023-R100</t>
  </si>
  <si>
    <t>Paiement et financement</t>
  </si>
  <si>
    <t>Solution de financement</t>
  </si>
  <si>
    <t>2019-097</t>
  </si>
  <si>
    <t>PRESTATIONS D’OPERATION DE LOCATION ET PRESTATIONS 
ASSOCIEES</t>
  </si>
  <si>
    <t>2022-007</t>
  </si>
  <si>
    <t xml:space="preserve"> Conseil RH et finances</t>
  </si>
  <si>
    <t>2019-044</t>
  </si>
  <si>
    <t>CONSEIL EN RESSOURCES HUMAINES ET EN FINANCE</t>
  </si>
  <si>
    <t>Prestation de conseil en RSE</t>
  </si>
  <si>
    <t>Prestations de conseil, d’accompagnement, de gestion, de pilotage et de mise en œuvre d’une démarche RSE</t>
  </si>
  <si>
    <t>2023-R039</t>
  </si>
  <si>
    <t>Conseil en stratégie et projets structurants</t>
  </si>
  <si>
    <t>2019-060</t>
  </si>
  <si>
    <t>PRESTATIONS DE CONSEIL ET D’APPUI AUX PROJETS STRUCTURANTS ET A LA CONDUITE DE CHANGEMENT OPERATIONNEL</t>
  </si>
  <si>
    <t>2024-R066</t>
  </si>
  <si>
    <t>Prestation d'optimisation de l'information médicale (Codage et primo_codage)</t>
  </si>
  <si>
    <t>2020-109</t>
  </si>
  <si>
    <t>Prestation d'optimisation de l'information médicale (Codage)</t>
  </si>
  <si>
    <t>2021-031</t>
  </si>
  <si>
    <t xml:space="preserve">Prestations de conseil et d'accompagnement en matière d'assurances </t>
  </si>
  <si>
    <t>2022-008</t>
  </si>
  <si>
    <t>Prestation de conseil en logistique et medico-technique</t>
  </si>
  <si>
    <t>PRESTATIONS DE CONSEIL EN LOGISTIQUE ET EN ORGANISATION DES ACTIVITES MEDICO TECHNIQUES</t>
  </si>
  <si>
    <t>2024-R001</t>
  </si>
  <si>
    <t>Ressources humaines</t>
  </si>
  <si>
    <t>Formation professionnelle</t>
  </si>
  <si>
    <t>2020-028</t>
  </si>
  <si>
    <t>PRESTATIONS DE FORMATIONS</t>
  </si>
  <si>
    <t>2023-R063</t>
  </si>
  <si>
    <t>Prestations d'intérim paramédical et médico administratif national</t>
  </si>
  <si>
    <t>2020-024</t>
  </si>
  <si>
    <t>Prestations d'intérim paramédical</t>
  </si>
  <si>
    <t>2023-R083</t>
  </si>
  <si>
    <t>Prestation d'évaluation de la qualité</t>
  </si>
  <si>
    <t>2023-R051</t>
  </si>
  <si>
    <t>Prestations d'évaluation de la qualité des ESSMS</t>
  </si>
  <si>
    <t>HÔTELLERIE SERVICES GÉNÉRAUX</t>
  </si>
  <si>
    <t>2023-R095</t>
  </si>
  <si>
    <t>Blanchisserie</t>
  </si>
  <si>
    <t>Prestation d'entretien du linge résidents</t>
  </si>
  <si>
    <t>2020-041</t>
  </si>
  <si>
    <t xml:space="preserve">Prestations d'entretien du linge résidents hors site avec acquisition ou location maintenance avec option achat </t>
  </si>
  <si>
    <t>2021-041</t>
  </si>
  <si>
    <t>Prestation d'entretien du linge plat et professionnel</t>
  </si>
  <si>
    <t>ENTRETIEN ET LOCATION DE LINGE PLAT ET LINGE PROFESSIONNEL</t>
  </si>
  <si>
    <t>2024-R086</t>
  </si>
  <si>
    <t>2023-R059</t>
  </si>
  <si>
    <t>Consommables</t>
  </si>
  <si>
    <t>Fourniture de produits d'incontinence et d'hygiène</t>
  </si>
  <si>
    <t>2019-043</t>
  </si>
  <si>
    <t>Fournitures d'incontinence et services associés</t>
  </si>
  <si>
    <t>2023-R097</t>
  </si>
  <si>
    <t>Équipements et consommables de bureau</t>
  </si>
  <si>
    <t>Fournitures de bureau, papier et consommables informatiques</t>
  </si>
  <si>
    <t>2019-021</t>
  </si>
  <si>
    <t xml:space="preserve">Fournitures de bureau, papier, consommables informatiques </t>
  </si>
  <si>
    <t>2023-R108</t>
  </si>
  <si>
    <t>Consommables informatiques recyclés</t>
  </si>
  <si>
    <t>2022-036</t>
  </si>
  <si>
    <t>Équipement de mobilier de bureau</t>
  </si>
  <si>
    <t>MOBILIER DE BUREAU/QVT</t>
  </si>
  <si>
    <t>2024-R072</t>
  </si>
  <si>
    <t>Mobilier de bureau, d'accueil et de salle de formation/réunion avec prestations associées</t>
  </si>
  <si>
    <t>2023-R068</t>
  </si>
  <si>
    <t>Fourniture de linge</t>
  </si>
  <si>
    <t>Fourniture de linge et habillement</t>
  </si>
  <si>
    <t>2020-002</t>
  </si>
  <si>
    <t xml:space="preserve">Achat de linge et habillement </t>
  </si>
  <si>
    <t>2020-014</t>
  </si>
  <si>
    <t>Fourniture de tenues professionnelles et EPI</t>
  </si>
  <si>
    <t>Tenues professionnelles et équipement de protection individuelle (EPI)</t>
  </si>
  <si>
    <t>2024-R058</t>
  </si>
  <si>
    <t>2024-R013</t>
  </si>
  <si>
    <t>Solutions innovantes de textiles réutilisables</t>
  </si>
  <si>
    <t>2020-037</t>
  </si>
  <si>
    <t>Gestion des déchets</t>
  </si>
  <si>
    <t>Gestion des déchets et prestations associées</t>
  </si>
  <si>
    <t>2020-137</t>
  </si>
  <si>
    <t>Prestation de gestion des DASRI</t>
  </si>
  <si>
    <t xml:space="preserve">Gestion des DASRI diffus </t>
  </si>
  <si>
    <t>2021-075</t>
  </si>
  <si>
    <t>Prestation de lavage de conteneurs à déchets</t>
  </si>
  <si>
    <t>PRESTATION DE LAVAGE DE CONTENEURS A DECHETS</t>
  </si>
  <si>
    <t>2024-R009</t>
  </si>
  <si>
    <t>2023-R069</t>
  </si>
  <si>
    <t>Prestation de gestion des biodéchets</t>
  </si>
  <si>
    <t>Gestion des biodéchets</t>
  </si>
  <si>
    <t>2021-038</t>
  </si>
  <si>
    <t>Nettoyage et hygiène</t>
  </si>
  <si>
    <t>Produits d'entretien des locaux et d'hygiène corporelle, consommables pour la collecte des déchets et arts de la table</t>
  </si>
  <si>
    <t>2018-022</t>
  </si>
  <si>
    <t>Produits et matériels d'entretien des locaux de collecte des déchet, d'hygiène corporelle, de restauration et d'arts de la table</t>
  </si>
  <si>
    <t>2025-R013</t>
  </si>
  <si>
    <t>2023-R102</t>
  </si>
  <si>
    <t>Prestation de nettoyage et bionettoyage des locaux</t>
  </si>
  <si>
    <t>2021-071</t>
  </si>
  <si>
    <t>Nettoyage et bionettoyage des locaux</t>
  </si>
  <si>
    <t>2022-023</t>
  </si>
  <si>
    <t>Prestations de déménagement</t>
  </si>
  <si>
    <t>2018-047</t>
  </si>
  <si>
    <t xml:space="preserve">Prestation d'accompagnement et de transfert d'entreprises </t>
  </si>
  <si>
    <t>2022-045</t>
  </si>
  <si>
    <t>Solution de gestion des flux documentaires</t>
  </si>
  <si>
    <t>SOLUTIONS DE GESTION DES FLUX DOCUMENTAIRES</t>
  </si>
  <si>
    <t>2022-062</t>
  </si>
  <si>
    <t>Prestation d'abonnements de journaux, revues et périodiques</t>
  </si>
  <si>
    <t>Fourniture d’abonnements de journaux, revues et périodiques d’information générale ou spécialisée, français et étrangers</t>
  </si>
  <si>
    <t>2023-R092</t>
  </si>
  <si>
    <t>Prestation de mise à disposition de plateforme de services de proximité (conciergerie)</t>
  </si>
  <si>
    <t>2023-R041</t>
  </si>
  <si>
    <t>PRESTATIONS DE CONCIERGERIE</t>
  </si>
  <si>
    <t>2023-R087</t>
  </si>
  <si>
    <t>Fourniture de titres restaurants et cartes cadeaux</t>
  </si>
  <si>
    <t xml:space="preserve">Hôtellerie </t>
  </si>
  <si>
    <t>Fourniture et livraison de titres restaurants et cartes cadeaux</t>
  </si>
  <si>
    <t>2024-R061</t>
  </si>
  <si>
    <t xml:space="preserve">Recyclage textile professionnel : fourniture, collecte et traitement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</si>
</sst>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mmm\-yy;@"/>
    <numFmt numFmtId="165" formatCode="mmm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i/>
      <sz val="22"/>
      <color theme="5"/>
      <name val="Calibri"/>
      <family val="2"/>
      <scheme val="minor"/>
    </font>
    <font>
      <b/>
      <sz val="11"/>
      <color theme="0"/>
      <name val="Roboto"/>
    </font>
    <font>
      <sz val="11"/>
      <color theme="1"/>
      <name val="Roboto"/>
    </font>
    <font>
      <sz val="11"/>
      <color rgb="FF000000"/>
      <name val="Roboto"/>
    </font>
    <font>
      <sz val="11"/>
      <color rgb="FF39B6F3"/>
      <name val="Roboto"/>
    </font>
    <font>
      <sz val="11"/>
      <color theme="0"/>
      <name val="Roboto"/>
    </font>
    <font>
      <sz val="10"/>
      <color theme="1"/>
      <name val="Roboto Regular"/>
    </font>
    <font>
      <sz val="10"/>
      <color theme="1"/>
      <name val="Roboto"/>
    </font>
    <font>
      <i/>
      <sz val="11"/>
      <color theme="1"/>
      <name val="Roboto"/>
    </font>
    <font>
      <b/>
      <sz val="11"/>
      <color theme="1"/>
      <name val="Roboto"/>
    </font>
    <font>
      <sz val="10"/>
      <name val="Roboto"/>
    </font>
    <font>
      <b/>
      <sz val="22"/>
      <color theme="5"/>
      <name val="Roboto"/>
    </font>
    <font>
      <b/>
      <sz val="14"/>
      <color rgb="FF39B6F3"/>
      <name val="Roboto"/>
    </font>
    <font>
      <b/>
      <sz val="11"/>
      <name val="Roboto"/>
    </font>
    <font>
      <b/>
      <i/>
      <sz val="11"/>
      <color theme="1"/>
      <name val="Roboto"/>
    </font>
    <font>
      <sz val="11"/>
      <name val="Roboto"/>
    </font>
    <font>
      <i/>
      <sz val="10"/>
      <color theme="1"/>
      <name val="Roboto"/>
    </font>
    <font>
      <u/>
      <sz val="11"/>
      <color theme="1"/>
      <name val="Roboto"/>
    </font>
    <font>
      <b/>
      <sz val="22"/>
      <color rgb="FFF5096E"/>
      <name val="Roboto"/>
    </font>
    <font>
      <i/>
      <sz val="11"/>
      <name val="Roboto"/>
    </font>
    <font>
      <b/>
      <sz val="20"/>
      <color rgb="FF00B0F0"/>
      <name val="Roboto"/>
    </font>
    <font>
      <b/>
      <sz val="22"/>
      <color rgb="FF39B5F3"/>
      <name val="Roboto"/>
    </font>
    <font>
      <b/>
      <sz val="16"/>
      <color rgb="FF8A65B7"/>
      <name val="Roboto"/>
    </font>
    <font>
      <b/>
      <sz val="22"/>
      <color rgb="FF8F61CD"/>
      <name val="Roboto"/>
    </font>
    <font>
      <b/>
      <sz val="22"/>
      <color rgb="FF8A65B7"/>
      <name val="Roboto"/>
    </font>
    <font>
      <i/>
      <sz val="11"/>
      <color rgb="FF000000"/>
      <name val="Roboto"/>
    </font>
    <font>
      <b/>
      <sz val="13"/>
      <color rgb="FFF58220"/>
      <name val="Roboto"/>
    </font>
    <font>
      <b/>
      <sz val="13"/>
      <color rgb="FFE5572E"/>
      <name val="Roboto"/>
    </font>
    <font>
      <b/>
      <sz val="14"/>
      <color theme="5"/>
      <name val="Roboto"/>
    </font>
    <font>
      <b/>
      <sz val="22"/>
      <color rgb="FF3A4A99"/>
      <name val="Roboto"/>
    </font>
    <font>
      <b/>
      <sz val="13"/>
      <color rgb="FFED6F8F"/>
      <name val="Roboto"/>
    </font>
    <font>
      <b/>
      <sz val="13"/>
      <color rgb="FF7FCEF4"/>
      <name val="Roboto"/>
    </font>
    <font>
      <b/>
      <sz val="13"/>
      <color rgb="FF592B61"/>
      <name val="Roboto"/>
    </font>
    <font>
      <sz val="11"/>
      <name val="Calibri"/>
      <family val="2"/>
      <scheme val="minor"/>
    </font>
    <font>
      <b/>
      <sz val="10"/>
      <name val="Roboto"/>
    </font>
    <font>
      <i/>
      <sz val="11"/>
      <color theme="0"/>
      <name val="Calibri"/>
      <family val="2"/>
      <scheme val="minor"/>
    </font>
    <font>
      <sz val="10"/>
      <color rgb="FFFF0000"/>
      <name val="Roboto"/>
    </font>
    <font>
      <sz val="10"/>
      <color theme="9" tint="0.39997558519241921"/>
      <name val="Roboto"/>
    </font>
    <font>
      <sz val="11"/>
      <color rgb="FF242424"/>
      <name val="Aptos Narrow"/>
      <family val="2"/>
    </font>
    <font>
      <sz val="11"/>
      <color theme="1"/>
      <name val="-Apple-System"/>
      <charset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AF9F"/>
        <bgColor indexed="64"/>
      </patternFill>
    </fill>
    <fill>
      <patternFill patternType="solid">
        <fgColor rgb="FFFAB95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CEF4"/>
        <bgColor indexed="64"/>
      </patternFill>
    </fill>
    <fill>
      <patternFill patternType="solid">
        <fgColor rgb="FFB9D4A4"/>
        <bgColor indexed="64"/>
      </patternFill>
    </fill>
    <fill>
      <patternFill patternType="solid">
        <fgColor rgb="FF324B8C"/>
        <bgColor indexed="64"/>
      </patternFill>
    </fill>
    <fill>
      <patternFill patternType="solid">
        <fgColor rgb="FFEBEEF7"/>
        <bgColor indexed="64"/>
      </patternFill>
    </fill>
    <fill>
      <patternFill patternType="solid">
        <fgColor rgb="FF39B6F3"/>
        <bgColor indexed="64"/>
      </patternFill>
    </fill>
    <fill>
      <patternFill patternType="solid">
        <fgColor rgb="FFEBEF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ABA5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6F8F"/>
        <bgColor indexed="64"/>
      </patternFill>
    </fill>
    <fill>
      <patternFill patternType="solid">
        <fgColor rgb="FFFBDD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4" xfId="0" applyNumberFormat="1" applyBorder="1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/>
    </xf>
    <xf numFmtId="1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/>
    <xf numFmtId="0" fontId="4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0" fillId="2" borderId="0" xfId="0" applyNumberForma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14" fontId="0" fillId="0" borderId="8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14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center" vertical="center"/>
    </xf>
    <xf numFmtId="2" fontId="7" fillId="2" borderId="0" xfId="0" applyNumberFormat="1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0" fillId="0" borderId="1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quotePrefix="1" applyBorder="1"/>
    <xf numFmtId="0" fontId="0" fillId="0" borderId="3" xfId="0" applyBorder="1" applyAlignment="1">
      <alignment horizontal="left" vertical="center"/>
    </xf>
    <xf numFmtId="14" fontId="0" fillId="0" borderId="7" xfId="0" applyNumberFormat="1" applyBorder="1" applyAlignment="1">
      <alignment horizontal="center"/>
    </xf>
    <xf numFmtId="0" fontId="0" fillId="0" borderId="13" xfId="0" applyBorder="1" applyAlignment="1">
      <alignment vertical="center"/>
    </xf>
    <xf numFmtId="2" fontId="0" fillId="0" borderId="5" xfId="0" applyNumberFormat="1" applyBorder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0" fillId="2" borderId="0" xfId="0" applyNumberFormat="1" applyFill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14" fontId="0" fillId="0" borderId="4" xfId="0" applyNumberFormat="1" applyBorder="1" applyAlignment="1">
      <alignment wrapText="1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14" fontId="2" fillId="3" borderId="3" xfId="0" applyNumberFormat="1" applyFont="1" applyFill="1" applyBorder="1" applyAlignment="1">
      <alignment horizontal="center" vertical="top"/>
    </xf>
    <xf numFmtId="14" fontId="2" fillId="5" borderId="2" xfId="0" applyNumberFormat="1" applyFont="1" applyFill="1" applyBorder="1" applyAlignment="1">
      <alignment horizontal="center" vertical="top"/>
    </xf>
    <xf numFmtId="14" fontId="2" fillId="5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10" fillId="7" borderId="4" xfId="0" applyFont="1" applyFill="1" applyBorder="1" applyAlignment="1">
      <alignment vertical="top"/>
    </xf>
    <xf numFmtId="0" fontId="0" fillId="0" borderId="0" xfId="0" applyAlignment="1">
      <alignment horizontal="center" vertical="top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center" vertical="top"/>
    </xf>
    <xf numFmtId="0" fontId="2" fillId="4" borderId="16" xfId="0" applyFont="1" applyFill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14" fontId="2" fillId="3" borderId="18" xfId="0" applyNumberFormat="1" applyFont="1" applyFill="1" applyBorder="1" applyAlignment="1">
      <alignment horizontal="center" vertical="top"/>
    </xf>
    <xf numFmtId="14" fontId="2" fillId="5" borderId="19" xfId="0" applyNumberFormat="1" applyFont="1" applyFill="1" applyBorder="1" applyAlignment="1">
      <alignment horizontal="center" vertical="top"/>
    </xf>
    <xf numFmtId="14" fontId="2" fillId="5" borderId="15" xfId="0" applyNumberFormat="1" applyFont="1" applyFill="1" applyBorder="1" applyAlignment="1">
      <alignment horizontal="center" vertical="top"/>
    </xf>
    <xf numFmtId="0" fontId="2" fillId="4" borderId="19" xfId="0" applyFont="1" applyFill="1" applyBorder="1" applyAlignment="1">
      <alignment vertical="top"/>
    </xf>
    <xf numFmtId="0" fontId="2" fillId="5" borderId="16" xfId="0" applyFont="1" applyFill="1" applyBorder="1" applyAlignment="1">
      <alignment vertical="top"/>
    </xf>
    <xf numFmtId="0" fontId="2" fillId="4" borderId="16" xfId="0" applyFont="1" applyFill="1" applyBorder="1" applyAlignment="1">
      <alignment vertical="top"/>
    </xf>
    <xf numFmtId="0" fontId="10" fillId="7" borderId="16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6" borderId="4" xfId="0" applyFont="1" applyFill="1" applyBorder="1" applyAlignment="1">
      <alignment vertical="top" wrapText="1"/>
    </xf>
    <xf numFmtId="14" fontId="2" fillId="3" borderId="3" xfId="0" applyNumberFormat="1" applyFont="1" applyFill="1" applyBorder="1" applyAlignment="1">
      <alignment vertical="top"/>
    </xf>
    <xf numFmtId="14" fontId="2" fillId="5" borderId="2" xfId="0" applyNumberFormat="1" applyFont="1" applyFill="1" applyBorder="1" applyAlignment="1">
      <alignment vertical="top"/>
    </xf>
    <xf numFmtId="14" fontId="2" fillId="5" borderId="1" xfId="0" applyNumberFormat="1" applyFont="1" applyFill="1" applyBorder="1" applyAlignment="1">
      <alignment vertical="top"/>
    </xf>
    <xf numFmtId="2" fontId="11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9" borderId="20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/>
      <protection hidden="1"/>
    </xf>
    <xf numFmtId="165" fontId="16" fillId="11" borderId="21" xfId="0" applyNumberFormat="1" applyFont="1" applyFill="1" applyBorder="1" applyAlignment="1">
      <alignment horizontal="center" vertical="center" textRotation="90"/>
    </xf>
    <xf numFmtId="165" fontId="16" fillId="0" borderId="22" xfId="0" applyNumberFormat="1" applyFont="1" applyBorder="1" applyAlignment="1">
      <alignment horizontal="center" vertical="center" textRotation="90"/>
    </xf>
    <xf numFmtId="165" fontId="16" fillId="11" borderId="22" xfId="0" applyNumberFormat="1" applyFont="1" applyFill="1" applyBorder="1" applyAlignment="1">
      <alignment horizontal="center" vertical="center" textRotation="90"/>
    </xf>
    <xf numFmtId="14" fontId="15" fillId="9" borderId="22" xfId="0" applyNumberFormat="1" applyFont="1" applyFill="1" applyBorder="1" applyAlignment="1">
      <alignment horizontal="center" vertical="center"/>
    </xf>
    <xf numFmtId="164" fontId="16" fillId="12" borderId="22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2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2" fontId="16" fillId="2" borderId="0" xfId="0" applyNumberFormat="1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2" fontId="19" fillId="2" borderId="0" xfId="0" applyNumberFormat="1" applyFont="1" applyFill="1" applyAlignment="1">
      <alignment vertical="center" wrapText="1"/>
    </xf>
    <xf numFmtId="2" fontId="25" fillId="2" borderId="0" xfId="0" applyNumberFormat="1" applyFont="1" applyFill="1" applyAlignment="1">
      <alignment vertical="center" wrapText="1"/>
    </xf>
    <xf numFmtId="2" fontId="25" fillId="2" borderId="8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top"/>
    </xf>
    <xf numFmtId="0" fontId="28" fillId="13" borderId="1" xfId="0" applyFont="1" applyFill="1" applyBorder="1" applyAlignment="1">
      <alignment vertical="top"/>
    </xf>
    <xf numFmtId="2" fontId="23" fillId="13" borderId="3" xfId="0" applyNumberFormat="1" applyFont="1" applyFill="1" applyBorder="1" applyAlignment="1">
      <alignment vertical="top" wrapText="1"/>
    </xf>
    <xf numFmtId="0" fontId="23" fillId="13" borderId="1" xfId="0" applyFont="1" applyFill="1" applyBorder="1" applyAlignment="1">
      <alignment vertical="top" wrapText="1"/>
    </xf>
    <xf numFmtId="0" fontId="23" fillId="13" borderId="4" xfId="0" applyFont="1" applyFill="1" applyBorder="1" applyAlignment="1">
      <alignment vertical="top" wrapText="1"/>
    </xf>
    <xf numFmtId="0" fontId="23" fillId="13" borderId="1" xfId="0" applyFont="1" applyFill="1" applyBorder="1" applyAlignment="1">
      <alignment vertical="top"/>
    </xf>
    <xf numFmtId="14" fontId="23" fillId="13" borderId="1" xfId="0" applyNumberFormat="1" applyFont="1" applyFill="1" applyBorder="1" applyAlignment="1">
      <alignment vertical="top"/>
    </xf>
    <xf numFmtId="14" fontId="23" fillId="13" borderId="2" xfId="0" applyNumberFormat="1" applyFont="1" applyFill="1" applyBorder="1" applyAlignment="1">
      <alignment vertical="top"/>
    </xf>
    <xf numFmtId="0" fontId="23" fillId="13" borderId="1" xfId="0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vertical="top"/>
    </xf>
    <xf numFmtId="0" fontId="23" fillId="5" borderId="4" xfId="0" applyFont="1" applyFill="1" applyBorder="1" applyAlignment="1">
      <alignment vertical="top"/>
    </xf>
    <xf numFmtId="0" fontId="23" fillId="4" borderId="4" xfId="0" applyFont="1" applyFill="1" applyBorder="1" applyAlignment="1">
      <alignment vertical="top"/>
    </xf>
    <xf numFmtId="0" fontId="27" fillId="7" borderId="4" xfId="0" applyFont="1" applyFill="1" applyBorder="1" applyAlignment="1">
      <alignment vertical="top"/>
    </xf>
    <xf numFmtId="2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4" fontId="16" fillId="0" borderId="4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vertical="center" wrapText="1"/>
    </xf>
    <xf numFmtId="0" fontId="22" fillId="0" borderId="7" xfId="0" applyFont="1" applyBorder="1" applyAlignment="1">
      <alignment vertical="center"/>
    </xf>
    <xf numFmtId="14" fontId="16" fillId="0" borderId="8" xfId="0" applyNumberFormat="1" applyFont="1" applyBorder="1" applyAlignment="1">
      <alignment vertical="center"/>
    </xf>
    <xf numFmtId="0" fontId="16" fillId="0" borderId="1" xfId="0" quotePrefix="1" applyFont="1" applyBorder="1" applyAlignment="1">
      <alignment vertical="center" wrapText="1"/>
    </xf>
    <xf numFmtId="0" fontId="16" fillId="0" borderId="1" xfId="0" quotePrefix="1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top"/>
    </xf>
    <xf numFmtId="2" fontId="16" fillId="0" borderId="0" xfId="0" applyNumberFormat="1" applyFont="1"/>
    <xf numFmtId="0" fontId="16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6" fillId="0" borderId="0" xfId="0" applyFont="1"/>
    <xf numFmtId="0" fontId="22" fillId="0" borderId="0" xfId="0" applyFont="1"/>
    <xf numFmtId="14" fontId="16" fillId="0" borderId="0" xfId="0" applyNumberFormat="1" applyFont="1"/>
    <xf numFmtId="14" fontId="16" fillId="0" borderId="0" xfId="0" applyNumberFormat="1" applyFont="1" applyAlignment="1">
      <alignment horizontal="center"/>
    </xf>
    <xf numFmtId="2" fontId="16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2" fontId="19" fillId="2" borderId="0" xfId="0" applyNumberFormat="1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2" fontId="32" fillId="2" borderId="0" xfId="0" applyNumberFormat="1" applyFont="1" applyFill="1" applyAlignment="1">
      <alignment vertical="center" wrapText="1"/>
    </xf>
    <xf numFmtId="2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2" fontId="23" fillId="0" borderId="3" xfId="0" applyNumberFormat="1" applyFont="1" applyBorder="1" applyAlignment="1">
      <alignment horizontal="left" vertical="top"/>
    </xf>
    <xf numFmtId="0" fontId="23" fillId="0" borderId="1" xfId="0" applyFont="1" applyBorder="1" applyAlignment="1">
      <alignment vertical="top"/>
    </xf>
    <xf numFmtId="0" fontId="16" fillId="0" borderId="0" xfId="0" applyFont="1" applyAlignment="1">
      <alignment horizontal="center" vertical="top"/>
    </xf>
    <xf numFmtId="0" fontId="28" fillId="13" borderId="1" xfId="0" applyFont="1" applyFill="1" applyBorder="1" applyAlignment="1">
      <alignment horizontal="center" vertical="top"/>
    </xf>
    <xf numFmtId="2" fontId="23" fillId="13" borderId="3" xfId="0" applyNumberFormat="1" applyFont="1" applyFill="1" applyBorder="1" applyAlignment="1">
      <alignment horizontal="left" vertical="top"/>
    </xf>
    <xf numFmtId="0" fontId="23" fillId="13" borderId="1" xfId="0" applyFont="1" applyFill="1" applyBorder="1" applyAlignment="1">
      <alignment horizontal="left" vertical="top" wrapText="1"/>
    </xf>
    <xf numFmtId="0" fontId="23" fillId="13" borderId="1" xfId="0" applyFont="1" applyFill="1" applyBorder="1" applyAlignment="1">
      <alignment horizontal="left" vertical="top"/>
    </xf>
    <xf numFmtId="0" fontId="23" fillId="13" borderId="4" xfId="0" applyFont="1" applyFill="1" applyBorder="1" applyAlignment="1">
      <alignment horizontal="left" vertical="top" wrapText="1"/>
    </xf>
    <xf numFmtId="2" fontId="16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7" xfId="0" applyFont="1" applyBorder="1"/>
    <xf numFmtId="14" fontId="16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4" xfId="0" applyFont="1" applyBorder="1"/>
    <xf numFmtId="0" fontId="3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14" fontId="16" fillId="0" borderId="8" xfId="0" applyNumberFormat="1" applyFont="1" applyBorder="1"/>
    <xf numFmtId="2" fontId="16" fillId="0" borderId="1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/>
    <xf numFmtId="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4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/>
    </xf>
    <xf numFmtId="0" fontId="24" fillId="8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2" fontId="35" fillId="2" borderId="0" xfId="0" applyNumberFormat="1" applyFont="1" applyFill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28" fillId="13" borderId="1" xfId="0" applyFont="1" applyFill="1" applyBorder="1" applyAlignment="1">
      <alignment horizontal="center" vertical="top" wrapText="1"/>
    </xf>
    <xf numFmtId="2" fontId="23" fillId="13" borderId="3" xfId="0" applyNumberFormat="1" applyFont="1" applyFill="1" applyBorder="1" applyAlignment="1">
      <alignment horizontal="center" vertical="top" wrapText="1"/>
    </xf>
    <xf numFmtId="0" fontId="23" fillId="13" borderId="4" xfId="0" applyFont="1" applyFill="1" applyBorder="1" applyAlignment="1">
      <alignment horizontal="center" vertical="top" wrapText="1"/>
    </xf>
    <xf numFmtId="14" fontId="23" fillId="13" borderId="3" xfId="0" applyNumberFormat="1" applyFont="1" applyFill="1" applyBorder="1" applyAlignment="1">
      <alignment horizontal="center" vertical="top" wrapText="1"/>
    </xf>
    <xf numFmtId="14" fontId="23" fillId="13" borderId="2" xfId="0" applyNumberFormat="1" applyFont="1" applyFill="1" applyBorder="1" applyAlignment="1">
      <alignment horizontal="center" vertical="top" wrapText="1"/>
    </xf>
    <xf numFmtId="14" fontId="23" fillId="13" borderId="1" xfId="0" applyNumberFormat="1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horizontal="center" vertical="top" wrapText="1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2" fontId="35" fillId="2" borderId="0" xfId="0" applyNumberFormat="1" applyFont="1" applyFill="1" applyAlignment="1">
      <alignment horizontal="left" vertical="center" wrapText="1"/>
    </xf>
    <xf numFmtId="2" fontId="23" fillId="13" borderId="3" xfId="0" applyNumberFormat="1" applyFont="1" applyFill="1" applyBorder="1" applyAlignment="1">
      <alignment horizontal="center" vertical="top"/>
    </xf>
    <xf numFmtId="0" fontId="23" fillId="13" borderId="4" xfId="0" applyFont="1" applyFill="1" applyBorder="1" applyAlignment="1">
      <alignment vertical="top"/>
    </xf>
    <xf numFmtId="0" fontId="16" fillId="0" borderId="3" xfId="0" applyFont="1" applyBorder="1" applyAlignment="1">
      <alignment wrapText="1"/>
    </xf>
    <xf numFmtId="0" fontId="16" fillId="0" borderId="1" xfId="0" quotePrefix="1" applyFont="1" applyBorder="1" applyAlignment="1">
      <alignment horizontal="left" vertical="center"/>
    </xf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vertical="center" wrapText="1"/>
    </xf>
    <xf numFmtId="2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2" fontId="16" fillId="2" borderId="0" xfId="0" applyNumberFormat="1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4" fontId="36" fillId="2" borderId="0" xfId="1" applyFont="1" applyFill="1" applyAlignment="1">
      <alignment vertical="center" wrapText="1"/>
    </xf>
    <xf numFmtId="2" fontId="16" fillId="0" borderId="0" xfId="0" applyNumberFormat="1" applyFont="1" applyAlignment="1">
      <alignment horizontal="left" vertical="center" wrapText="1"/>
    </xf>
    <xf numFmtId="14" fontId="16" fillId="0" borderId="1" xfId="0" applyNumberFormat="1" applyFont="1" applyBorder="1" applyAlignment="1">
      <alignment wrapText="1"/>
    </xf>
    <xf numFmtId="0" fontId="16" fillId="0" borderId="1" xfId="0" quotePrefix="1" applyFont="1" applyBorder="1" applyAlignment="1">
      <alignment wrapText="1"/>
    </xf>
    <xf numFmtId="2" fontId="16" fillId="0" borderId="5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vertical="center" wrapText="1"/>
    </xf>
    <xf numFmtId="2" fontId="37" fillId="2" borderId="0" xfId="0" applyNumberFormat="1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2" xfId="0" applyFont="1" applyBorder="1"/>
    <xf numFmtId="14" fontId="16" fillId="0" borderId="6" xfId="0" applyNumberFormat="1" applyFont="1" applyBorder="1"/>
    <xf numFmtId="0" fontId="22" fillId="2" borderId="1" xfId="0" applyFont="1" applyFill="1" applyBorder="1" applyAlignment="1">
      <alignment horizontal="center" vertical="center"/>
    </xf>
    <xf numFmtId="14" fontId="16" fillId="0" borderId="10" xfId="0" applyNumberFormat="1" applyFont="1" applyBorder="1"/>
    <xf numFmtId="14" fontId="16" fillId="0" borderId="12" xfId="0" applyNumberFormat="1" applyFont="1" applyBorder="1"/>
    <xf numFmtId="14" fontId="16" fillId="0" borderId="12" xfId="0" applyNumberFormat="1" applyFont="1" applyBorder="1" applyAlignment="1">
      <alignment horizontal="center" vertical="center"/>
    </xf>
    <xf numFmtId="14" fontId="16" fillId="0" borderId="9" xfId="0" applyNumberFormat="1" applyFont="1" applyBorder="1"/>
    <xf numFmtId="14" fontId="16" fillId="0" borderId="11" xfId="0" applyNumberFormat="1" applyFont="1" applyBorder="1"/>
    <xf numFmtId="14" fontId="16" fillId="0" borderId="4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16" fillId="0" borderId="1" xfId="0" quotePrefix="1" applyFont="1" applyBorder="1" applyAlignment="1">
      <alignment horizontal="left"/>
    </xf>
    <xf numFmtId="14" fontId="16" fillId="0" borderId="1" xfId="0" applyNumberFormat="1" applyFont="1" applyBorder="1" applyAlignment="1">
      <alignment vertical="center" wrapText="1"/>
    </xf>
    <xf numFmtId="0" fontId="16" fillId="0" borderId="1" xfId="0" quotePrefix="1" applyFont="1" applyBorder="1"/>
    <xf numFmtId="0" fontId="23" fillId="0" borderId="6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 wrapText="1"/>
    </xf>
    <xf numFmtId="0" fontId="23" fillId="6" borderId="4" xfId="0" applyFont="1" applyFill="1" applyBorder="1" applyAlignment="1">
      <alignment vertical="top" wrapText="1"/>
    </xf>
    <xf numFmtId="0" fontId="23" fillId="0" borderId="1" xfId="0" applyFont="1" applyBorder="1" applyAlignment="1">
      <alignment horizontal="left" vertical="top"/>
    </xf>
    <xf numFmtId="14" fontId="23" fillId="3" borderId="3" xfId="0" applyNumberFormat="1" applyFont="1" applyFill="1" applyBorder="1" applyAlignment="1">
      <alignment vertical="top"/>
    </xf>
    <xf numFmtId="14" fontId="23" fillId="5" borderId="2" xfId="0" applyNumberFormat="1" applyFont="1" applyFill="1" applyBorder="1" applyAlignment="1">
      <alignment vertical="top"/>
    </xf>
    <xf numFmtId="14" fontId="23" fillId="5" borderId="1" xfId="0" applyNumberFormat="1" applyFont="1" applyFill="1" applyBorder="1" applyAlignment="1">
      <alignment vertical="top"/>
    </xf>
    <xf numFmtId="0" fontId="16" fillId="0" borderId="2" xfId="0" applyFont="1" applyBorder="1" applyAlignment="1">
      <alignment vertical="center"/>
    </xf>
    <xf numFmtId="0" fontId="17" fillId="2" borderId="17" xfId="0" applyFont="1" applyFill="1" applyBorder="1" applyAlignment="1">
      <alignment vertical="center" wrapText="1"/>
    </xf>
    <xf numFmtId="2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2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19" fillId="2" borderId="0" xfId="0" applyNumberFormat="1" applyFont="1" applyFill="1" applyAlignment="1">
      <alignment vertical="center"/>
    </xf>
    <xf numFmtId="2" fontId="42" fillId="2" borderId="0" xfId="0" applyNumberFormat="1" applyFont="1" applyFill="1" applyAlignment="1">
      <alignment vertical="center" wrapText="1"/>
    </xf>
    <xf numFmtId="2" fontId="35" fillId="2" borderId="8" xfId="0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 wrapText="1"/>
    </xf>
    <xf numFmtId="2" fontId="43" fillId="2" borderId="0" xfId="0" applyNumberFormat="1" applyFont="1" applyFill="1" applyAlignment="1">
      <alignment vertical="center"/>
    </xf>
    <xf numFmtId="164" fontId="16" fillId="12" borderId="22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14" fontId="23" fillId="5" borderId="3" xfId="0" applyNumberFormat="1" applyFont="1" applyFill="1" applyBorder="1" applyAlignment="1">
      <alignment vertical="top"/>
    </xf>
    <xf numFmtId="0" fontId="23" fillId="14" borderId="1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29" fillId="10" borderId="20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0" fontId="28" fillId="15" borderId="1" xfId="0" applyFont="1" applyFill="1" applyBorder="1" applyAlignment="1">
      <alignment vertical="top"/>
    </xf>
    <xf numFmtId="0" fontId="23" fillId="15" borderId="1" xfId="0" applyFont="1" applyFill="1" applyBorder="1" applyAlignment="1">
      <alignment vertical="top" wrapText="1"/>
    </xf>
    <xf numFmtId="0" fontId="23" fillId="15" borderId="1" xfId="0" applyFont="1" applyFill="1" applyBorder="1" applyAlignment="1">
      <alignment vertical="top"/>
    </xf>
    <xf numFmtId="14" fontId="23" fillId="15" borderId="2" xfId="0" applyNumberFormat="1" applyFont="1" applyFill="1" applyBorder="1" applyAlignment="1">
      <alignment vertical="top"/>
    </xf>
    <xf numFmtId="14" fontId="23" fillId="15" borderId="1" xfId="0" applyNumberFormat="1" applyFont="1" applyFill="1" applyBorder="1" applyAlignment="1">
      <alignment vertical="top"/>
    </xf>
    <xf numFmtId="0" fontId="23" fillId="15" borderId="4" xfId="0" applyFont="1" applyFill="1" applyBorder="1" applyAlignment="1">
      <alignment vertical="top" wrapText="1"/>
    </xf>
    <xf numFmtId="0" fontId="2" fillId="17" borderId="1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3" fillId="17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6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3" fillId="18" borderId="1" xfId="0" applyFont="1" applyFill="1" applyBorder="1" applyAlignment="1">
      <alignment horizontal="center" vertical="top" wrapText="1"/>
    </xf>
    <xf numFmtId="2" fontId="0" fillId="16" borderId="1" xfId="0" applyNumberForma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2" fontId="23" fillId="13" borderId="3" xfId="0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/>
    </xf>
    <xf numFmtId="14" fontId="23" fillId="13" borderId="3" xfId="0" applyNumberFormat="1" applyFont="1" applyFill="1" applyBorder="1" applyAlignment="1">
      <alignment horizontal="center" vertical="center"/>
    </xf>
    <xf numFmtId="14" fontId="23" fillId="13" borderId="2" xfId="0" applyNumberFormat="1" applyFont="1" applyFill="1" applyBorder="1" applyAlignment="1">
      <alignment horizontal="center" vertical="center"/>
    </xf>
    <xf numFmtId="14" fontId="23" fillId="13" borderId="1" xfId="0" applyNumberFormat="1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19" borderId="1" xfId="0" applyFill="1" applyBorder="1" applyAlignment="1">
      <alignment horizontal="left" vertical="center" wrapText="1"/>
    </xf>
    <xf numFmtId="2" fontId="47" fillId="0" borderId="1" xfId="0" applyNumberFormat="1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 wrapText="1"/>
    </xf>
    <xf numFmtId="14" fontId="23" fillId="5" borderId="3" xfId="0" applyNumberFormat="1" applyFont="1" applyFill="1" applyBorder="1" applyAlignment="1">
      <alignment horizontal="center" vertical="top"/>
    </xf>
    <xf numFmtId="0" fontId="16" fillId="20" borderId="0" xfId="0" applyFont="1" applyFill="1" applyAlignment="1">
      <alignment horizontal="center" vertical="top" wrapText="1"/>
    </xf>
    <xf numFmtId="0" fontId="16" fillId="21" borderId="0" xfId="0" applyFont="1" applyFill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top"/>
    </xf>
    <xf numFmtId="14" fontId="23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6" fillId="22" borderId="20" xfId="0" applyFont="1" applyFill="1" applyBorder="1" applyAlignment="1">
      <alignment horizontal="center" vertical="center" wrapText="1"/>
    </xf>
    <xf numFmtId="0" fontId="17" fillId="22" borderId="20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2" fontId="16" fillId="19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50" fillId="0" borderId="22" xfId="0" applyFont="1" applyBorder="1" applyAlignment="1">
      <alignment horizontal="left" vertical="center"/>
    </xf>
    <xf numFmtId="0" fontId="33" fillId="19" borderId="20" xfId="0" applyFont="1" applyFill="1" applyBorder="1" applyAlignment="1">
      <alignment horizontal="center" vertical="center" wrapText="1"/>
    </xf>
    <xf numFmtId="2" fontId="47" fillId="0" borderId="1" xfId="0" applyNumberFormat="1" applyFont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21" fillId="23" borderId="22" xfId="0" applyFont="1" applyFill="1" applyBorder="1" applyAlignment="1">
      <alignment horizontal="left" vertical="center"/>
    </xf>
    <xf numFmtId="0" fontId="51" fillId="0" borderId="22" xfId="0" applyFont="1" applyBorder="1" applyAlignment="1">
      <alignment horizontal="left" vertical="center"/>
    </xf>
    <xf numFmtId="0" fontId="21" fillId="24" borderId="22" xfId="0" applyFont="1" applyFill="1" applyBorder="1" applyAlignment="1">
      <alignment horizontal="left" vertical="center"/>
    </xf>
    <xf numFmtId="0" fontId="21" fillId="17" borderId="22" xfId="0" applyFont="1" applyFill="1" applyBorder="1" applyAlignment="1">
      <alignment horizontal="left" vertical="center"/>
    </xf>
    <xf numFmtId="0" fontId="21" fillId="25" borderId="22" xfId="0" applyFont="1" applyFill="1" applyBorder="1" applyAlignment="1">
      <alignment horizontal="left" vertical="center"/>
    </xf>
    <xf numFmtId="0" fontId="52" fillId="0" borderId="0" xfId="0" applyFont="1"/>
    <xf numFmtId="0" fontId="53" fillId="0" borderId="0" xfId="0" applyFont="1"/>
    <xf numFmtId="2" fontId="44" fillId="2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2" fontId="40" fillId="0" borderId="0" xfId="0" applyNumberFormat="1" applyFont="1" applyAlignment="1">
      <alignment horizontal="center" vertical="center" wrapText="1"/>
    </xf>
    <xf numFmtId="2" fontId="41" fillId="0" borderId="0" xfId="0" applyNumberFormat="1" applyFont="1" applyAlignment="1">
      <alignment horizontal="center" vertical="center" wrapText="1"/>
    </xf>
    <xf numFmtId="44" fontId="40" fillId="2" borderId="0" xfId="1" applyFont="1" applyFill="1" applyAlignment="1">
      <alignment horizontal="center" vertical="center" wrapText="1"/>
    </xf>
    <xf numFmtId="44" fontId="41" fillId="2" borderId="0" xfId="1" applyFont="1" applyFill="1" applyAlignment="1">
      <alignment horizontal="center" vertical="center" wrapText="1"/>
    </xf>
    <xf numFmtId="2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2" fontId="45" fillId="2" borderId="0" xfId="0" applyNumberFormat="1" applyFont="1" applyFill="1" applyAlignment="1">
      <alignment horizontal="center" vertical="center" wrapText="1"/>
    </xf>
    <xf numFmtId="0" fontId="26" fillId="0" borderId="23" xfId="1" applyNumberFormat="1" applyFont="1" applyBorder="1" applyAlignment="1">
      <alignment horizontal="left" vertical="center"/>
    </xf>
    <xf numFmtId="2" fontId="46" fillId="2" borderId="0" xfId="0" applyNumberFormat="1" applyFont="1" applyFill="1" applyAlignment="1">
      <alignment horizontal="center" vertical="center"/>
    </xf>
    <xf numFmtId="44" fontId="46" fillId="2" borderId="0" xfId="1" applyFont="1" applyFill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205"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FC000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ABA5A"/>
        </patternFill>
      </fill>
    </dxf>
    <dxf>
      <fill>
        <patternFill>
          <bgColor rgb="FF80CFF5"/>
        </patternFill>
      </fill>
    </dxf>
    <dxf>
      <fill>
        <patternFill>
          <bgColor rgb="FF0DAF9F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rgb="FFFABA5A"/>
        </patternFill>
      </fill>
    </dxf>
    <dxf>
      <font>
        <color rgb="FF39B6F3"/>
      </font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FC000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bgColor rgb="FF00B0F0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</dxfs>
  <tableStyles count="0" defaultTableStyle="TableStyleMedium2" defaultPivotStyle="PivotStyleLight16"/>
  <colors>
    <mruColors>
      <color rgb="FFFABA5A"/>
      <color rgb="FFE5572E"/>
      <color rgb="FFED6F8F"/>
      <color rgb="FF592B61"/>
      <color rgb="FF7FCEF4"/>
      <color rgb="FF80CFF5"/>
      <color rgb="FFFAB95A"/>
      <color rgb="FF8260CE"/>
      <color rgb="FF8F61CD"/>
      <color rgb="FF8A65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113392</xdr:colOff>
      <xdr:row>1</xdr:row>
      <xdr:rowOff>129722</xdr:rowOff>
    </xdr:from>
    <xdr:to>
      <xdr:col>0</xdr:col>
      <xdr:colOff>732063</xdr:colOff>
      <xdr:row>4</xdr:row>
      <xdr:rowOff>7711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33817542-0C3F-ABE2-5D18-14C89B722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92" y="129722"/>
          <a:ext cx="625021" cy="56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2</xdr:row>
      <xdr:rowOff>47625</xdr:rowOff>
    </xdr:from>
    <xdr:to>
      <xdr:col>1</xdr:col>
      <xdr:colOff>53975</xdr:colOff>
      <xdr:row>4</xdr:row>
      <xdr:rowOff>168275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18CB7F48-4F3E-05D7-B2D7-F2C43C65F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314325"/>
          <a:ext cx="58737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2</xdr:row>
      <xdr:rowOff>152400</xdr:rowOff>
    </xdr:from>
    <xdr:to>
      <xdr:col>1</xdr:col>
      <xdr:colOff>168275</xdr:colOff>
      <xdr:row>4</xdr:row>
      <xdr:rowOff>159544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69DD52C8-4BF5-51EA-1A2B-52BB0BCFB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28625"/>
          <a:ext cx="63817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142081</xdr:rowOff>
    </xdr:from>
    <xdr:to>
      <xdr:col>0</xdr:col>
      <xdr:colOff>561975</xdr:colOff>
      <xdr:row>4</xdr:row>
      <xdr:rowOff>115093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57FA8F56-72E0-B2D4-551B-050A91E1F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5925"/>
          <a:ext cx="558800" cy="525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477838</xdr:colOff>
      <xdr:row>2</xdr:row>
      <xdr:rowOff>158221</xdr:rowOff>
    </xdr:from>
    <xdr:to>
      <xdr:col>0</xdr:col>
      <xdr:colOff>1008063</xdr:colOff>
      <xdr:row>4</xdr:row>
      <xdr:rowOff>123069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28C0F215-B51A-CF38-E6A2-5093E29C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838" y="436034"/>
          <a:ext cx="530225" cy="5204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563562</xdr:colOff>
      <xdr:row>2</xdr:row>
      <xdr:rowOff>11112</xdr:rowOff>
    </xdr:from>
    <xdr:to>
      <xdr:col>1</xdr:col>
      <xdr:colOff>46037</xdr:colOff>
      <xdr:row>4</xdr:row>
      <xdr:rowOff>222249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641B09-83F3-5A65-7F2A-7C79EBB4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562" y="277812"/>
          <a:ext cx="762000" cy="747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285750</xdr:rowOff>
    </xdr:from>
    <xdr:to>
      <xdr:col>0</xdr:col>
      <xdr:colOff>895350</xdr:colOff>
      <xdr:row>4</xdr:row>
      <xdr:rowOff>11112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96DC8D78-151C-3C45-AE3A-A5867108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590550"/>
          <a:ext cx="466725" cy="4556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429683</xdr:colOff>
      <xdr:row>2</xdr:row>
      <xdr:rowOff>56091</xdr:rowOff>
    </xdr:from>
    <xdr:to>
      <xdr:col>1</xdr:col>
      <xdr:colOff>131233</xdr:colOff>
      <xdr:row>4</xdr:row>
      <xdr:rowOff>155574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82C749-8B3E-E9A3-AA07-93247109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683" y="332316"/>
          <a:ext cx="660400" cy="6519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2</xdr:row>
      <xdr:rowOff>171450</xdr:rowOff>
    </xdr:from>
    <xdr:to>
      <xdr:col>0</xdr:col>
      <xdr:colOff>1162050</xdr:colOff>
      <xdr:row>4</xdr:row>
      <xdr:rowOff>28575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ADF27126-9C79-F276-813C-A0B0EE20A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28625"/>
          <a:ext cx="381000" cy="374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85725</xdr:rowOff>
    </xdr:from>
    <xdr:to>
      <xdr:col>0</xdr:col>
      <xdr:colOff>625475</xdr:colOff>
      <xdr:row>4</xdr:row>
      <xdr:rowOff>111125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id="{599CEDAF-3E44-4DF5-A5D8-8E4D6A9E4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52425"/>
          <a:ext cx="552450" cy="552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0</xdr:col>
      <xdr:colOff>596900</xdr:colOff>
      <xdr:row>4</xdr:row>
      <xdr:rowOff>47624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853417-1469-4234-8E6A-5DCF8FAA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1650"/>
          <a:ext cx="600075" cy="574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0</xdr:col>
      <xdr:colOff>564138</xdr:colOff>
      <xdr:row>4</xdr:row>
      <xdr:rowOff>101600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CE77DDD8-F18C-5CDB-1A9E-9B98EA525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564138" cy="530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ineb ETTALBI" id="{3380DB1B-FA82-4877-90BD-414B305DC66F}" userId="S::z.ettalbi@resah.fr::e8eb9f58-28c6-4f3e-9d69-9480f26728a1" providerId="AD"/>
  <person displayName="Fabrice CHEDEBOIS" id="{C79FACE2-ECD9-4ACB-9E22-F5228FFE3320}" userId="S::f.chedebois@resah.fr::096f6e05-4bc9-48d7-b6ac-f734f71257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Q27" dT="2023-12-18T15:32:14.42" personId="{3380DB1B-FA82-4877-90BD-414B305DC66F}" id="{635C4FAF-6F04-4E33-BA96-274B51662E76}">
    <text>DMNS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Y14" dT="2024-02-16T07:59:31.42" personId="{C79FACE2-ECD9-4ACB-9E22-F5228FFE3320}" id="{20F5E971-5A80-474B-A7BA-8AC1DDF9A152}">
    <text>Ouvert à tout gestionnaire d'EHPAD</text>
  </threadedComment>
  <threadedComment ref="BY24" dT="2024-02-16T08:00:02.06" personId="{C79FACE2-ECD9-4ACB-9E22-F5228FFE3320}" id="{A76FAF08-A667-407E-891E-B4F1851704F8}">
    <text>Ouvert à tout gestionnaire d'EHPAD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85C8-2B62-4E81-860C-DF40D0C5D79D}">
  <sheetPr codeName="Feuil1"/>
  <dimension ref="A1:D13"/>
  <sheetViews>
    <sheetView workbookViewId="0">
      <selection activeCell="D6" sqref="D6"/>
    </sheetView>
  </sheetViews>
  <sheetFormatPr defaultColWidth="11.42578125" defaultRowHeight="14.45"/>
  <cols>
    <col min="1" max="1" width="51.140625" customWidth="1"/>
    <col min="2" max="2" width="36.85546875" bestFit="1" customWidth="1"/>
  </cols>
  <sheetData>
    <row r="1" spans="1:4">
      <c r="A1" t="s">
        <v>0</v>
      </c>
      <c r="B1" t="s">
        <v>1</v>
      </c>
    </row>
    <row r="2" spans="1:4">
      <c r="A2" t="s">
        <v>2</v>
      </c>
      <c r="B2" t="s">
        <v>3</v>
      </c>
    </row>
    <row r="3" spans="1:4">
      <c r="A3" t="s">
        <v>4</v>
      </c>
      <c r="B3" t="s">
        <v>5</v>
      </c>
    </row>
    <row r="6" spans="1:4">
      <c r="A6" t="s">
        <v>6</v>
      </c>
      <c r="B6" t="s">
        <v>7</v>
      </c>
      <c r="D6" t="s">
        <v>8</v>
      </c>
    </row>
    <row r="7" spans="1:4">
      <c r="A7" t="s">
        <v>9</v>
      </c>
      <c r="B7" t="s">
        <v>10</v>
      </c>
      <c r="D7" t="s">
        <v>11</v>
      </c>
    </row>
    <row r="8" spans="1:4">
      <c r="A8" t="s">
        <v>12</v>
      </c>
      <c r="B8" t="s">
        <v>13</v>
      </c>
      <c r="D8" t="s">
        <v>10</v>
      </c>
    </row>
    <row r="9" spans="1:4">
      <c r="A9" t="s">
        <v>14</v>
      </c>
      <c r="B9" t="s">
        <v>15</v>
      </c>
    </row>
    <row r="10" spans="1:4">
      <c r="A10" t="s">
        <v>16</v>
      </c>
    </row>
    <row r="11" spans="1:4">
      <c r="A11" t="s">
        <v>17</v>
      </c>
    </row>
    <row r="12" spans="1:4">
      <c r="A12" t="s">
        <v>18</v>
      </c>
    </row>
    <row r="13" spans="1:4">
      <c r="A1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6176-53C4-4E4E-AA10-0CE351FCE337}">
  <sheetPr codeName="Feuil12">
    <pageSetUpPr fitToPage="1"/>
  </sheetPr>
  <dimension ref="A1:CQ59"/>
  <sheetViews>
    <sheetView showGridLines="0" zoomScale="60" zoomScaleNormal="60" workbookViewId="0">
      <pane xSplit="4" ySplit="6" topLeftCell="Q7" activePane="bottomRight" state="frozen"/>
      <selection pane="bottomRight" activeCell="C13" sqref="C13"/>
      <selection pane="bottomLeft"/>
      <selection pane="topRight"/>
    </sheetView>
  </sheetViews>
  <sheetFormatPr defaultColWidth="17.28515625" defaultRowHeight="14.45"/>
  <cols>
    <col min="1" max="1" width="17.85546875" style="203" customWidth="1"/>
    <col min="2" max="2" width="27.5703125" style="204" customWidth="1"/>
    <col min="3" max="3" width="56.5703125" style="148" customWidth="1"/>
    <col min="4" max="4" width="13.42578125" style="150" customWidth="1"/>
    <col min="5" max="6" width="3.140625" style="197" hidden="1" customWidth="1"/>
    <col min="7" max="7" width="3.5703125" style="197" hidden="1" customWidth="1"/>
    <col min="8" max="16" width="3.140625" style="197" hidden="1" customWidth="1"/>
    <col min="17" max="52" width="3.140625" style="197" customWidth="1"/>
    <col min="53" max="53" width="14.5703125" style="152" customWidth="1"/>
    <col min="54" max="58" width="17.28515625" style="155" customWidth="1"/>
    <col min="59" max="59" width="17.28515625" style="231" customWidth="1"/>
    <col min="60" max="60" width="17.28515625" style="203" customWidth="1"/>
    <col min="61" max="61" width="17.28515625" style="204" customWidth="1"/>
    <col min="62" max="62" width="17.28515625" style="148" customWidth="1"/>
    <col min="63" max="63" width="17.28515625" style="199" customWidth="1"/>
    <col min="64" max="64" width="17.28515625" style="154" customWidth="1"/>
    <col min="65" max="65" width="17.28515625" customWidth="1"/>
    <col min="66" max="66" width="17.28515625" style="152" customWidth="1"/>
    <col min="67" max="67" width="12.7109375" style="154" hidden="1" customWidth="1"/>
    <col min="68" max="68" width="17.28515625" style="154" hidden="1" customWidth="1"/>
    <col min="69" max="69" width="17.28515625" style="148" hidden="1" customWidth="1"/>
    <col min="70" max="71" width="17.28515625" style="149" hidden="1" customWidth="1"/>
    <col min="72" max="73" width="17.28515625" style="362" hidden="1" customWidth="1"/>
    <col min="74" max="74" width="17.28515625" style="149" hidden="1" customWidth="1"/>
    <col min="75" max="76" width="17.28515625" style="150" hidden="1" customWidth="1"/>
    <col min="77" max="77" width="69.85546875" style="150" hidden="1" customWidth="1"/>
    <col min="78" max="82" width="17.28515625" style="150" hidden="1" customWidth="1"/>
    <col min="83" max="89" width="17.28515625" style="155" hidden="1" customWidth="1"/>
    <col min="90" max="90" width="19.7109375" style="155" hidden="1" customWidth="1"/>
    <col min="91" max="95" width="17.28515625" style="155" hidden="1" customWidth="1"/>
    <col min="96" max="96" width="17.28515625" style="155" customWidth="1"/>
    <col min="97" max="16384" width="17.28515625" style="155"/>
  </cols>
  <sheetData>
    <row r="1" spans="1:95" ht="26.1" hidden="1" customHeight="1">
      <c r="A1" s="189"/>
      <c r="B1" s="190"/>
      <c r="C1" s="190"/>
      <c r="E1" s="191">
        <f t="shared" ref="E1:AN1" si="0">VALUE(YEAR(E6)&amp;TEXT(MONTH(E6),"00"))</f>
        <v>202401</v>
      </c>
      <c r="F1" s="191">
        <f t="shared" si="0"/>
        <v>202402</v>
      </c>
      <c r="G1" s="191">
        <f t="shared" si="0"/>
        <v>202403</v>
      </c>
      <c r="H1" s="191">
        <f t="shared" si="0"/>
        <v>202404</v>
      </c>
      <c r="I1" s="191">
        <f t="shared" si="0"/>
        <v>202405</v>
      </c>
      <c r="J1" s="191">
        <f t="shared" si="0"/>
        <v>202406</v>
      </c>
      <c r="K1" s="191">
        <f t="shared" si="0"/>
        <v>202407</v>
      </c>
      <c r="L1" s="191">
        <f t="shared" si="0"/>
        <v>202408</v>
      </c>
      <c r="M1" s="191">
        <f t="shared" si="0"/>
        <v>202409</v>
      </c>
      <c r="N1" s="191">
        <f t="shared" si="0"/>
        <v>202410</v>
      </c>
      <c r="O1" s="191">
        <f t="shared" si="0"/>
        <v>202411</v>
      </c>
      <c r="P1" s="191">
        <f t="shared" si="0"/>
        <v>202412</v>
      </c>
      <c r="Q1" s="191">
        <f t="shared" si="0"/>
        <v>202501</v>
      </c>
      <c r="R1" s="191">
        <f t="shared" si="0"/>
        <v>202502</v>
      </c>
      <c r="S1" s="191">
        <f t="shared" si="0"/>
        <v>202503</v>
      </c>
      <c r="T1" s="191">
        <f t="shared" si="0"/>
        <v>202504</v>
      </c>
      <c r="U1" s="191">
        <f t="shared" si="0"/>
        <v>202505</v>
      </c>
      <c r="V1" s="191">
        <f t="shared" si="0"/>
        <v>202506</v>
      </c>
      <c r="W1" s="191">
        <f t="shared" si="0"/>
        <v>202507</v>
      </c>
      <c r="X1" s="191">
        <f t="shared" si="0"/>
        <v>202508</v>
      </c>
      <c r="Y1" s="191">
        <f t="shared" si="0"/>
        <v>202509</v>
      </c>
      <c r="Z1" s="191">
        <f t="shared" si="0"/>
        <v>202510</v>
      </c>
      <c r="AA1" s="191">
        <f t="shared" si="0"/>
        <v>202511</v>
      </c>
      <c r="AB1" s="191">
        <f t="shared" si="0"/>
        <v>202512</v>
      </c>
      <c r="AC1" s="191">
        <f t="shared" si="0"/>
        <v>202601</v>
      </c>
      <c r="AD1" s="191">
        <f t="shared" si="0"/>
        <v>202602</v>
      </c>
      <c r="AE1" s="191">
        <f t="shared" si="0"/>
        <v>202603</v>
      </c>
      <c r="AF1" s="191">
        <f t="shared" si="0"/>
        <v>202604</v>
      </c>
      <c r="AG1" s="191">
        <f t="shared" si="0"/>
        <v>202605</v>
      </c>
      <c r="AH1" s="191">
        <f t="shared" si="0"/>
        <v>202606</v>
      </c>
      <c r="AI1" s="191">
        <f t="shared" si="0"/>
        <v>202607</v>
      </c>
      <c r="AJ1" s="191">
        <f t="shared" si="0"/>
        <v>202608</v>
      </c>
      <c r="AK1" s="191">
        <f t="shared" si="0"/>
        <v>202609</v>
      </c>
      <c r="AL1" s="191">
        <f t="shared" si="0"/>
        <v>202610</v>
      </c>
      <c r="AM1" s="191">
        <f t="shared" si="0"/>
        <v>202611</v>
      </c>
      <c r="AN1" s="191">
        <f t="shared" si="0"/>
        <v>202612</v>
      </c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B1" s="192"/>
      <c r="BG1" s="193"/>
      <c r="BH1" s="189"/>
      <c r="BI1" s="190"/>
      <c r="BJ1" s="192"/>
      <c r="BK1" s="192"/>
      <c r="BL1" s="194"/>
      <c r="BN1" s="195"/>
      <c r="BO1" s="194"/>
      <c r="BP1" s="194"/>
      <c r="BQ1" s="190"/>
      <c r="BW1" s="192"/>
      <c r="BX1" s="192"/>
      <c r="BY1" s="192"/>
      <c r="BZ1" s="192"/>
      <c r="CA1" s="192"/>
      <c r="CB1" s="192"/>
      <c r="CC1" s="192"/>
      <c r="CD1" s="192"/>
    </row>
    <row r="2" spans="1:95" ht="18.600000000000001" customHeight="1">
      <c r="A2" s="196"/>
      <c r="B2" s="200"/>
      <c r="C2" s="234" t="s">
        <v>20</v>
      </c>
      <c r="BG2" s="198"/>
      <c r="BH2" s="196"/>
      <c r="BI2" s="200" t="s">
        <v>21</v>
      </c>
      <c r="BS2" s="201"/>
      <c r="BT2" s="363"/>
      <c r="BU2" s="363"/>
      <c r="BV2" s="201"/>
    </row>
    <row r="3" spans="1:95" ht="18.600000000000001" customHeight="1">
      <c r="A3" s="155"/>
      <c r="B3" s="202"/>
      <c r="C3" s="236" t="s">
        <v>22</v>
      </c>
      <c r="BG3" s="198"/>
      <c r="BJ3" s="202"/>
      <c r="BK3" s="202"/>
      <c r="BL3" s="202"/>
      <c r="BN3" s="202"/>
      <c r="BS3" s="201"/>
      <c r="BT3" s="363"/>
      <c r="BU3" s="363"/>
      <c r="BV3" s="201"/>
    </row>
    <row r="4" spans="1:95" ht="18.600000000000001" customHeight="1">
      <c r="A4" s="394" t="s">
        <v>23</v>
      </c>
      <c r="B4" s="394"/>
      <c r="C4" s="237" t="s">
        <v>24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G4" s="198"/>
      <c r="BH4" s="196"/>
      <c r="BI4" s="200" t="s">
        <v>25</v>
      </c>
      <c r="BS4" s="201"/>
      <c r="BT4" s="363"/>
      <c r="BU4" s="363"/>
      <c r="BV4" s="201"/>
    </row>
    <row r="5" spans="1:95" ht="18.600000000000001" customHeight="1">
      <c r="A5" s="73"/>
      <c r="B5" s="45"/>
      <c r="C5" s="7"/>
      <c r="D5" s="23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G5" s="198"/>
      <c r="BH5" s="196"/>
      <c r="BI5" s="200"/>
      <c r="BS5" s="201"/>
      <c r="BT5" s="363"/>
      <c r="BU5" s="363"/>
      <c r="BV5" s="201"/>
    </row>
    <row r="6" spans="1:95" s="207" customFormat="1" ht="45.95" customHeight="1">
      <c r="A6" s="135" t="s">
        <v>26</v>
      </c>
      <c r="B6" s="135" t="s">
        <v>27</v>
      </c>
      <c r="C6" s="135" t="s">
        <v>28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O6" s="208" t="s">
        <v>31</v>
      </c>
      <c r="BP6" s="209" t="s">
        <v>32</v>
      </c>
      <c r="BQ6" s="210" t="s">
        <v>33</v>
      </c>
      <c r="BR6" s="165" t="s">
        <v>34</v>
      </c>
      <c r="BS6" s="211" t="s">
        <v>35</v>
      </c>
      <c r="BT6" s="315" t="s">
        <v>36</v>
      </c>
      <c r="BU6" s="359" t="s">
        <v>30</v>
      </c>
      <c r="BV6" s="168" t="s">
        <v>37</v>
      </c>
      <c r="BW6" s="167" t="s">
        <v>38</v>
      </c>
      <c r="BX6" s="212" t="s">
        <v>39</v>
      </c>
      <c r="BY6" s="169" t="s">
        <v>40</v>
      </c>
      <c r="BZ6" s="344" t="s">
        <v>6</v>
      </c>
      <c r="CA6" s="338" t="s">
        <v>7</v>
      </c>
      <c r="CB6" s="338" t="s">
        <v>8</v>
      </c>
      <c r="CC6" s="338" t="s">
        <v>41</v>
      </c>
      <c r="CD6" s="170" t="s">
        <v>42</v>
      </c>
      <c r="CE6" s="171" t="s">
        <v>43</v>
      </c>
      <c r="CF6" s="172" t="s">
        <v>44</v>
      </c>
      <c r="CG6" s="171" t="s">
        <v>43</v>
      </c>
      <c r="CH6" s="173" t="s">
        <v>45</v>
      </c>
      <c r="CI6" s="171" t="s">
        <v>43</v>
      </c>
      <c r="CJ6" s="173" t="s">
        <v>46</v>
      </c>
      <c r="CK6" s="171" t="s">
        <v>43</v>
      </c>
      <c r="CL6" s="360" t="s">
        <v>47</v>
      </c>
      <c r="CM6" s="360" t="s">
        <v>48</v>
      </c>
      <c r="CN6" s="360" t="s">
        <v>49</v>
      </c>
      <c r="CO6" s="361" t="s">
        <v>50</v>
      </c>
      <c r="CP6" s="361" t="s">
        <v>51</v>
      </c>
      <c r="CQ6" s="361" t="s">
        <v>52</v>
      </c>
    </row>
    <row r="7" spans="1:95" ht="33.950000000000003" customHeight="1">
      <c r="A7" s="318" t="s">
        <v>53</v>
      </c>
      <c r="B7" s="137" t="s">
        <v>54</v>
      </c>
      <c r="C7" s="138" t="s">
        <v>55</v>
      </c>
      <c r="D7" s="139" t="str">
        <f t="shared" ref="D7:D59" ca="1" si="1">IF(BU7&lt;TODAY(),"Terminé",(IF(BT7&gt;=TODAY(),"À venir","En cours")))</f>
        <v>En cours</v>
      </c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313">
        <f t="shared" ref="BA7:BA59" si="2">BU7</f>
        <v>46538</v>
      </c>
      <c r="BG7" s="155"/>
      <c r="BH7" s="155"/>
      <c r="BI7" s="155"/>
      <c r="BJ7" s="155"/>
      <c r="BK7" s="155"/>
      <c r="BL7" s="155"/>
      <c r="BN7" s="155"/>
      <c r="BO7" s="215" t="s">
        <v>56</v>
      </c>
      <c r="BP7" s="213" t="s">
        <v>57</v>
      </c>
      <c r="BQ7" s="216" t="s">
        <v>58</v>
      </c>
      <c r="BR7" s="217" t="s">
        <v>59</v>
      </c>
      <c r="BS7" s="218" t="s">
        <v>60</v>
      </c>
      <c r="BT7" s="364">
        <v>45078</v>
      </c>
      <c r="BU7" s="364">
        <v>46538</v>
      </c>
      <c r="BV7" s="219">
        <f t="shared" ref="BV7:BV58" si="3">IF(DAY(BT7)&lt;=15,DATE(YEAR(BT7),MONTH(BT7),1),EOMONTH(BT7,0))</f>
        <v>45078</v>
      </c>
      <c r="BW7" s="219">
        <f t="shared" ref="BW7:BW58" si="4">IF(DAY(BU7)&lt;=15,DATE(YEAR(BU7),MONTH(BU7),1),EOMONTH(BU7,0))</f>
        <v>46538</v>
      </c>
      <c r="BX7" s="214" t="s">
        <v>0</v>
      </c>
      <c r="BY7" s="216" t="s">
        <v>61</v>
      </c>
      <c r="BZ7" s="176"/>
      <c r="CA7" s="180" t="s">
        <v>10</v>
      </c>
      <c r="CB7" s="180"/>
      <c r="CC7" s="180"/>
      <c r="CD7" s="184">
        <f t="shared" ref="CD7:CD16" si="5">CF7-120</f>
        <v>44593</v>
      </c>
      <c r="CE7" s="184">
        <f t="shared" ref="CE7:CE57" si="6">IF(DAY(CD7)&lt;=15,DATE(YEAR(CD7),MONTH(CD7),1),EOMONTH(CD7,0))</f>
        <v>44593</v>
      </c>
      <c r="CF7" s="184">
        <f t="shared" ref="CF7:CF57" si="7">CH7</f>
        <v>44713</v>
      </c>
      <c r="CG7" s="184">
        <f t="shared" ref="CG7:CG57" si="8">IF(DAY(CF7)&lt;=15,DATE(YEAR(CF7),MONTH(CF7),1),EOMONTH(CF7,0))</f>
        <v>44713</v>
      </c>
      <c r="CH7" s="184">
        <f t="shared" ref="CH7:CH16" si="9">CJ7-365</f>
        <v>44713</v>
      </c>
      <c r="CI7" s="184">
        <f t="shared" ref="CI7:CI57" si="10">IF(DAY(CH7)&lt;=15,DATE(YEAR(CH7),MONTH(CH7),1),EOMONTH(CH7,0))</f>
        <v>44713</v>
      </c>
      <c r="CJ7" s="184">
        <f t="shared" ref="CJ7:CJ57" si="11">BT7</f>
        <v>45078</v>
      </c>
      <c r="CK7" s="184">
        <f>IF(DAY(CJ7)&lt;=15,DATE(YEAR(CJ7),MONTH(CJ7),1),EOMONTH(CJ7,0))</f>
        <v>45078</v>
      </c>
      <c r="CL7" s="152">
        <f t="shared" ref="CL7:CL59" si="12">BU7-270</f>
        <v>46268</v>
      </c>
      <c r="CM7" s="152">
        <f t="shared" ref="CM7:CM59" si="13">BU7-210</f>
        <v>46328</v>
      </c>
      <c r="CN7" s="152">
        <f t="shared" ref="CN7:CN59" si="14">BU7-60</f>
        <v>46478</v>
      </c>
      <c r="CO7" s="152">
        <f t="shared" ref="CO7:CO59" si="15">IF(DAY(CL7)&lt;=15,DATE(YEAR(CL7),MONTH(CL7),1),EOMONTH(CL7,0))</f>
        <v>46266</v>
      </c>
      <c r="CP7" s="152">
        <f t="shared" ref="CP7:CP59" si="16">IF(DAY(CM7)&lt;=15,DATE(YEAR(CM7),MONTH(CM7),1),EOMONTH(CM7,0))</f>
        <v>46327</v>
      </c>
      <c r="CQ7" s="152">
        <f t="shared" ref="CQ7:CQ59" si="17">IF(DAY(CN7)&lt;=15,DATE(YEAR(CN7),MONTH(CN7),1),EOMONTH(CN7,0))</f>
        <v>46478</v>
      </c>
    </row>
    <row r="8" spans="1:95" ht="33.950000000000003" customHeight="1">
      <c r="A8" s="318" t="s">
        <v>62</v>
      </c>
      <c r="B8" s="137" t="s">
        <v>54</v>
      </c>
      <c r="C8" s="138" t="s">
        <v>63</v>
      </c>
      <c r="D8" s="139" t="str">
        <f t="shared" ca="1" si="1"/>
        <v>En cours</v>
      </c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313">
        <f t="shared" si="2"/>
        <v>46538</v>
      </c>
      <c r="BG8" s="155"/>
      <c r="BH8" s="155"/>
      <c r="BI8" s="155"/>
      <c r="BJ8" s="155"/>
      <c r="BK8" s="155"/>
      <c r="BL8" s="155"/>
      <c r="BN8" s="155"/>
      <c r="BO8" s="221" t="s">
        <v>56</v>
      </c>
      <c r="BP8" s="220" t="s">
        <v>62</v>
      </c>
      <c r="BQ8" s="176" t="s">
        <v>58</v>
      </c>
      <c r="BR8" s="217" t="s">
        <v>59</v>
      </c>
      <c r="BS8" s="218" t="s">
        <v>60</v>
      </c>
      <c r="BT8" s="365">
        <v>45292</v>
      </c>
      <c r="BU8" s="364">
        <v>46538</v>
      </c>
      <c r="BV8" s="219">
        <f t="shared" si="3"/>
        <v>45292</v>
      </c>
      <c r="BW8" s="219">
        <f t="shared" si="4"/>
        <v>46538</v>
      </c>
      <c r="BX8" s="214" t="s">
        <v>0</v>
      </c>
      <c r="BY8" s="176" t="s">
        <v>64</v>
      </c>
      <c r="BZ8" s="176"/>
      <c r="CA8" s="180" t="s">
        <v>10</v>
      </c>
      <c r="CB8" s="180"/>
      <c r="CC8" s="180"/>
      <c r="CD8" s="184">
        <f t="shared" si="5"/>
        <v>44807</v>
      </c>
      <c r="CE8" s="184">
        <f t="shared" si="6"/>
        <v>44805</v>
      </c>
      <c r="CF8" s="184">
        <f t="shared" si="7"/>
        <v>44927</v>
      </c>
      <c r="CG8" s="184">
        <f t="shared" si="8"/>
        <v>44927</v>
      </c>
      <c r="CH8" s="184">
        <f t="shared" si="9"/>
        <v>44927</v>
      </c>
      <c r="CI8" s="184">
        <f t="shared" si="10"/>
        <v>44927</v>
      </c>
      <c r="CJ8" s="184">
        <f t="shared" si="11"/>
        <v>45292</v>
      </c>
      <c r="CK8" s="184">
        <f>IF(DAY(CJ8)&lt;=15,DATE(YEAR(CJ8),MONTH(CJ8),1),EOMONTH(CJ8,0))</f>
        <v>45292</v>
      </c>
      <c r="CL8" s="152">
        <f t="shared" si="12"/>
        <v>46268</v>
      </c>
      <c r="CM8" s="152">
        <f t="shared" si="13"/>
        <v>46328</v>
      </c>
      <c r="CN8" s="152">
        <f t="shared" si="14"/>
        <v>46478</v>
      </c>
      <c r="CO8" s="152">
        <f t="shared" si="15"/>
        <v>46266</v>
      </c>
      <c r="CP8" s="152">
        <f t="shared" si="16"/>
        <v>46327</v>
      </c>
      <c r="CQ8" s="152">
        <f t="shared" si="17"/>
        <v>46478</v>
      </c>
    </row>
    <row r="9" spans="1:95" ht="33.950000000000003" customHeight="1">
      <c r="A9" s="318" t="s">
        <v>65</v>
      </c>
      <c r="B9" s="137" t="s">
        <v>54</v>
      </c>
      <c r="C9" s="138" t="s">
        <v>66</v>
      </c>
      <c r="D9" s="139" t="str">
        <f t="shared" ca="1" si="1"/>
        <v>En cours</v>
      </c>
      <c r="E9" s="145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313">
        <f>BU9</f>
        <v>46538</v>
      </c>
      <c r="BG9" s="155"/>
      <c r="BH9" s="155"/>
      <c r="BI9" s="155"/>
      <c r="BJ9" s="155"/>
      <c r="BK9" s="155"/>
      <c r="BL9" s="155"/>
      <c r="BN9" s="155"/>
      <c r="BO9" s="221" t="s">
        <v>56</v>
      </c>
      <c r="BP9" s="220" t="s">
        <v>65</v>
      </c>
      <c r="BQ9" s="176" t="s">
        <v>58</v>
      </c>
      <c r="BR9" s="217" t="s">
        <v>59</v>
      </c>
      <c r="BS9" s="218" t="s">
        <v>60</v>
      </c>
      <c r="BT9" s="365">
        <v>45292</v>
      </c>
      <c r="BU9" s="364">
        <v>46538</v>
      </c>
      <c r="BV9" s="219">
        <f t="shared" si="3"/>
        <v>45292</v>
      </c>
      <c r="BW9" s="219">
        <f t="shared" si="4"/>
        <v>46538</v>
      </c>
      <c r="BX9" s="214" t="s">
        <v>0</v>
      </c>
      <c r="BY9" s="216" t="s">
        <v>67</v>
      </c>
      <c r="BZ9" s="176"/>
      <c r="CA9" s="180" t="s">
        <v>10</v>
      </c>
      <c r="CB9" s="180"/>
      <c r="CC9" s="180" t="s">
        <v>10</v>
      </c>
      <c r="CD9" s="184">
        <f t="shared" si="5"/>
        <v>44807</v>
      </c>
      <c r="CE9" s="184">
        <f t="shared" si="6"/>
        <v>44805</v>
      </c>
      <c r="CF9" s="184">
        <f t="shared" si="7"/>
        <v>44927</v>
      </c>
      <c r="CG9" s="184">
        <f t="shared" si="8"/>
        <v>44927</v>
      </c>
      <c r="CH9" s="184">
        <f t="shared" si="9"/>
        <v>44927</v>
      </c>
      <c r="CI9" s="184">
        <f t="shared" si="10"/>
        <v>44927</v>
      </c>
      <c r="CJ9" s="184">
        <f t="shared" si="11"/>
        <v>45292</v>
      </c>
      <c r="CK9" s="184">
        <f t="shared" ref="CK9:CK57" si="18">IF(DAY(CJ9)&lt;=15,DATE(YEAR(CJ9),MONTH(CJ9),1),EOMONTH(CJ9,0))</f>
        <v>45292</v>
      </c>
      <c r="CL9" s="152">
        <f t="shared" si="12"/>
        <v>46268</v>
      </c>
      <c r="CM9" s="152">
        <f t="shared" si="13"/>
        <v>46328</v>
      </c>
      <c r="CN9" s="152">
        <f t="shared" si="14"/>
        <v>46478</v>
      </c>
      <c r="CO9" s="152">
        <f t="shared" si="15"/>
        <v>46266</v>
      </c>
      <c r="CP9" s="152">
        <f t="shared" si="16"/>
        <v>46327</v>
      </c>
      <c r="CQ9" s="152">
        <f t="shared" si="17"/>
        <v>46478</v>
      </c>
    </row>
    <row r="10" spans="1:95" ht="33.950000000000003" customHeight="1">
      <c r="A10" s="318" t="s">
        <v>68</v>
      </c>
      <c r="B10" s="137" t="s">
        <v>54</v>
      </c>
      <c r="C10" s="138" t="s">
        <v>69</v>
      </c>
      <c r="D10" s="139" t="str">
        <f t="shared" ca="1" si="1"/>
        <v>À venir</v>
      </c>
      <c r="E10" s="145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313">
        <f>BU10</f>
        <v>47999</v>
      </c>
      <c r="BG10" s="155"/>
      <c r="BH10" s="155"/>
      <c r="BI10" s="155"/>
      <c r="BJ10" s="155"/>
      <c r="BK10" s="155"/>
      <c r="BL10" s="155"/>
      <c r="BN10" s="155"/>
      <c r="BO10" s="221" t="s">
        <v>56</v>
      </c>
      <c r="BP10" s="220" t="s">
        <v>70</v>
      </c>
      <c r="BQ10" s="176" t="s">
        <v>58</v>
      </c>
      <c r="BR10" s="223"/>
      <c r="BS10" s="218"/>
      <c r="BT10" s="365">
        <v>46539</v>
      </c>
      <c r="BU10" s="364">
        <f>BT10+1460</f>
        <v>47999</v>
      </c>
      <c r="BV10" s="219">
        <f t="shared" ref="BV10" si="19">IF(DAY(BT10)&lt;=15,DATE(YEAR(BT10),MONTH(BT10),1),EOMONTH(BT10,0))</f>
        <v>46539</v>
      </c>
      <c r="BW10" s="219">
        <f t="shared" ref="BW10" si="20">IF(DAY(BU10)&lt;=15,DATE(YEAR(BU10),MONTH(BU10),1),EOMONTH(BU10,0))</f>
        <v>47999</v>
      </c>
      <c r="BX10" s="214"/>
      <c r="BY10" s="216" t="s">
        <v>69</v>
      </c>
      <c r="BZ10" s="176"/>
      <c r="CA10" s="180"/>
      <c r="CB10" s="180"/>
      <c r="CC10" s="180"/>
      <c r="CD10" s="184">
        <f t="shared" ref="CD10" si="21">CF10-120</f>
        <v>46054</v>
      </c>
      <c r="CE10" s="184">
        <f t="shared" ref="CE10" si="22">IF(DAY(CD10)&lt;=15,DATE(YEAR(CD10),MONTH(CD10),1),EOMONTH(CD10,0))</f>
        <v>46054</v>
      </c>
      <c r="CF10" s="184">
        <f t="shared" ref="CF10" si="23">CH10</f>
        <v>46174</v>
      </c>
      <c r="CG10" s="184">
        <f t="shared" ref="CG10" si="24">IF(DAY(CF10)&lt;=15,DATE(YEAR(CF10),MONTH(CF10),1),EOMONTH(CF10,0))</f>
        <v>46174</v>
      </c>
      <c r="CH10" s="184">
        <f t="shared" ref="CH10" si="25">CJ10-365</f>
        <v>46174</v>
      </c>
      <c r="CI10" s="184">
        <f t="shared" ref="CI10" si="26">IF(DAY(CH10)&lt;=15,DATE(YEAR(CH10),MONTH(CH10),1),EOMONTH(CH10,0))</f>
        <v>46174</v>
      </c>
      <c r="CJ10" s="184">
        <f t="shared" ref="CJ10" si="27">BT10</f>
        <v>46539</v>
      </c>
      <c r="CK10" s="184">
        <f t="shared" ref="CK10" si="28">IF(DAY(CJ10)&lt;=15,DATE(YEAR(CJ10),MONTH(CJ10),1),EOMONTH(CJ10,0))</f>
        <v>46539</v>
      </c>
      <c r="CL10" s="152">
        <f t="shared" ref="CL10" si="29">BU10-270</f>
        <v>47729</v>
      </c>
      <c r="CM10" s="152">
        <f t="shared" ref="CM10" si="30">BU10-210</f>
        <v>47789</v>
      </c>
      <c r="CN10" s="152">
        <f t="shared" ref="CN10" si="31">BU10-60</f>
        <v>47939</v>
      </c>
      <c r="CO10" s="152">
        <f t="shared" ref="CO10" si="32">IF(DAY(CL10)&lt;=15,DATE(YEAR(CL10),MONTH(CL10),1),EOMONTH(CL10,0))</f>
        <v>47727</v>
      </c>
      <c r="CP10" s="152">
        <f t="shared" ref="CP10" si="33">IF(DAY(CM10)&lt;=15,DATE(YEAR(CM10),MONTH(CM10),1),EOMONTH(CM10,0))</f>
        <v>47788</v>
      </c>
      <c r="CQ10" s="152">
        <f t="shared" ref="CQ10" si="34">IF(DAY(CN10)&lt;=15,DATE(YEAR(CN10),MONTH(CN10),1),EOMONTH(CN10,0))</f>
        <v>47939</v>
      </c>
    </row>
    <row r="11" spans="1:95" ht="33.950000000000003" customHeight="1">
      <c r="A11" s="318" t="s">
        <v>71</v>
      </c>
      <c r="B11" s="137" t="s">
        <v>54</v>
      </c>
      <c r="C11" s="138" t="s">
        <v>72</v>
      </c>
      <c r="D11" s="139" t="str">
        <f ca="1">IF(BU11&lt;TODAY(),"Terminé",(IF(BT11&gt;=TODAY(),"À venir","En cours")))</f>
        <v>En cours</v>
      </c>
      <c r="E11" s="145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313">
        <f>BU11</f>
        <v>46326</v>
      </c>
      <c r="BB11" s="192"/>
      <c r="BG11" s="155"/>
      <c r="BH11" s="155"/>
      <c r="BI11" s="155"/>
      <c r="BJ11" s="155"/>
      <c r="BK11" s="155"/>
      <c r="BL11" s="155"/>
      <c r="BN11" s="155"/>
      <c r="BO11" s="221" t="s">
        <v>73</v>
      </c>
      <c r="BP11" s="220" t="s">
        <v>71</v>
      </c>
      <c r="BQ11" s="225" t="s">
        <v>58</v>
      </c>
      <c r="BR11" s="223" t="s">
        <v>59</v>
      </c>
      <c r="BS11" s="217" t="s">
        <v>60</v>
      </c>
      <c r="BT11" s="365">
        <v>44866</v>
      </c>
      <c r="BU11" s="366">
        <v>46326</v>
      </c>
      <c r="BV11" s="219">
        <f>IF(DAY(BT11)&lt;=15,DATE(YEAR(BT11),MONTH(BT11),1),EOMONTH(BT11,0))</f>
        <v>44866</v>
      </c>
      <c r="BW11" s="219">
        <f>IF(DAY(BU11)&lt;=15,DATE(YEAR(BU11),MONTH(BU11),1),EOMONTH(BU11,0))</f>
        <v>46326</v>
      </c>
      <c r="BX11" s="214" t="s">
        <v>0</v>
      </c>
      <c r="BY11" s="216" t="s">
        <v>74</v>
      </c>
      <c r="BZ11" s="176"/>
      <c r="CA11" s="180" t="s">
        <v>10</v>
      </c>
      <c r="CB11" s="180"/>
      <c r="CC11" s="180"/>
      <c r="CD11" s="181">
        <f>CF11-120</f>
        <v>44381</v>
      </c>
      <c r="CE11" s="181">
        <f>IF(DAY(CD11)&lt;=15,DATE(YEAR(CD11),MONTH(CD11),1),EOMONTH(CD11,0))</f>
        <v>44378</v>
      </c>
      <c r="CF11" s="181">
        <f>CH11</f>
        <v>44501</v>
      </c>
      <c r="CG11" s="181">
        <f>IF(DAY(CF11)&lt;=15,DATE(YEAR(CF11),MONTH(CF11),1),EOMONTH(CF11,0))</f>
        <v>44501</v>
      </c>
      <c r="CH11" s="181">
        <f>CJ11-365</f>
        <v>44501</v>
      </c>
      <c r="CI11" s="181">
        <f>IF(DAY(CH11)&lt;=15,DATE(YEAR(CH11),MONTH(CH11),1),EOMONTH(CH11,0))</f>
        <v>44501</v>
      </c>
      <c r="CJ11" s="181">
        <f>BT11</f>
        <v>44866</v>
      </c>
      <c r="CK11" s="181">
        <f>IF(DAY(CJ11)&lt;=15,DATE(YEAR(CJ11),MONTH(CJ11),1),EOMONTH(CJ11,0))</f>
        <v>44866</v>
      </c>
      <c r="CL11" s="152">
        <f>BU11-270</f>
        <v>46056</v>
      </c>
      <c r="CM11" s="152">
        <f>BU11-210</f>
        <v>46116</v>
      </c>
      <c r="CN11" s="152">
        <f>BU11-60</f>
        <v>46266</v>
      </c>
      <c r="CO11" s="152">
        <f t="shared" ref="CO11:CQ12" si="35">IF(DAY(CL11)&lt;=15,DATE(YEAR(CL11),MONTH(CL11),1),EOMONTH(CL11,0))</f>
        <v>46054</v>
      </c>
      <c r="CP11" s="152">
        <f t="shared" si="35"/>
        <v>46113</v>
      </c>
      <c r="CQ11" s="152">
        <f t="shared" si="35"/>
        <v>46266</v>
      </c>
    </row>
    <row r="12" spans="1:95" ht="33.950000000000003" customHeight="1">
      <c r="A12" s="318" t="s">
        <v>75</v>
      </c>
      <c r="B12" s="137" t="s">
        <v>54</v>
      </c>
      <c r="C12" s="138" t="s">
        <v>76</v>
      </c>
      <c r="D12" s="139" t="str">
        <f ca="1">IF(BU12&lt;TODAY(),"Terminé",(IF(BT12&gt;=TODAY(),"À venir","En cours")))</f>
        <v>À venir</v>
      </c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313">
        <f>BU12</f>
        <v>47787</v>
      </c>
      <c r="BB12" s="192"/>
      <c r="BG12" s="155"/>
      <c r="BH12" s="155"/>
      <c r="BI12" s="155"/>
      <c r="BJ12" s="155"/>
      <c r="BK12" s="155"/>
      <c r="BL12" s="155"/>
      <c r="BN12" s="155"/>
      <c r="BO12" s="221" t="s">
        <v>73</v>
      </c>
      <c r="BP12" s="220" t="s">
        <v>70</v>
      </c>
      <c r="BQ12" s="225" t="s">
        <v>58</v>
      </c>
      <c r="BR12" s="223" t="s">
        <v>59</v>
      </c>
      <c r="BS12" s="217" t="s">
        <v>60</v>
      </c>
      <c r="BT12" s="365">
        <f>BU11+1</f>
        <v>46327</v>
      </c>
      <c r="BU12" s="365">
        <f>BT12+1460</f>
        <v>47787</v>
      </c>
      <c r="BV12" s="219">
        <f>IF(DAY(BT12)&lt;=15,DATE(YEAR(BT12),MONTH(BT12),1),EOMONTH(BT12,0))</f>
        <v>46327</v>
      </c>
      <c r="BW12" s="219">
        <f>IF(DAY(BU12)&lt;=15,DATE(YEAR(BU12),MONTH(BU12),1),EOMONTH(BU12,0))</f>
        <v>47787</v>
      </c>
      <c r="BX12" s="214" t="s">
        <v>0</v>
      </c>
      <c r="BY12" s="216" t="s">
        <v>77</v>
      </c>
      <c r="BZ12" s="176"/>
      <c r="CA12" s="180" t="s">
        <v>10</v>
      </c>
      <c r="CB12" s="180"/>
      <c r="CC12" s="180"/>
      <c r="CD12" s="181">
        <f>CF12-120-60</f>
        <v>45782</v>
      </c>
      <c r="CE12" s="181">
        <f>IF(DAY(CD12)&lt;=15,DATE(YEAR(CD12),MONTH(CD12),1),EOMONTH(CD12,0))</f>
        <v>45778</v>
      </c>
      <c r="CF12" s="181">
        <f>CH12</f>
        <v>45962</v>
      </c>
      <c r="CG12" s="181">
        <f>IF(DAY(CF12)&lt;=15,DATE(YEAR(CF12),MONTH(CF12),1),EOMONTH(CF12,0))</f>
        <v>45962</v>
      </c>
      <c r="CH12" s="181">
        <f>CJ12-365</f>
        <v>45962</v>
      </c>
      <c r="CI12" s="181">
        <f>IF(DAY(CH12)&lt;=15,DATE(YEAR(CH12),MONTH(CH12),1),EOMONTH(CH12,0))</f>
        <v>45962</v>
      </c>
      <c r="CJ12" s="181">
        <f>BT12</f>
        <v>46327</v>
      </c>
      <c r="CK12" s="181">
        <f>IF(DAY(CJ12)&lt;=15,DATE(YEAR(CJ12),MONTH(CJ12),1),EOMONTH(CJ12,0))</f>
        <v>46327</v>
      </c>
      <c r="CL12" s="152">
        <f>BU12-270</f>
        <v>47517</v>
      </c>
      <c r="CM12" s="152">
        <f>BU12-210</f>
        <v>47577</v>
      </c>
      <c r="CN12" s="152">
        <f>BU12-60</f>
        <v>47727</v>
      </c>
      <c r="CO12" s="152">
        <f t="shared" si="35"/>
        <v>47515</v>
      </c>
      <c r="CP12" s="152">
        <f t="shared" si="35"/>
        <v>47574</v>
      </c>
      <c r="CQ12" s="152">
        <f t="shared" si="35"/>
        <v>47727</v>
      </c>
    </row>
    <row r="13" spans="1:95" ht="33.950000000000003" customHeight="1">
      <c r="A13" s="318" t="s">
        <v>78</v>
      </c>
      <c r="B13" s="137" t="s">
        <v>54</v>
      </c>
      <c r="C13" s="138" t="s">
        <v>79</v>
      </c>
      <c r="D13" s="139" t="str">
        <f t="shared" ca="1" si="1"/>
        <v>En cours</v>
      </c>
      <c r="E13" s="145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313">
        <f t="shared" si="2"/>
        <v>46568</v>
      </c>
      <c r="BG13" s="155"/>
      <c r="BH13" s="155"/>
      <c r="BI13" s="155"/>
      <c r="BJ13" s="155"/>
      <c r="BK13" s="155"/>
      <c r="BL13" s="155"/>
      <c r="BN13" s="155"/>
      <c r="BO13" s="221" t="s">
        <v>80</v>
      </c>
      <c r="BP13" s="220" t="s">
        <v>78</v>
      </c>
      <c r="BQ13" s="176" t="s">
        <v>58</v>
      </c>
      <c r="BR13" s="223" t="s">
        <v>59</v>
      </c>
      <c r="BS13" s="218" t="s">
        <v>60</v>
      </c>
      <c r="BT13" s="365">
        <v>45108</v>
      </c>
      <c r="BU13" s="365">
        <v>46568</v>
      </c>
      <c r="BV13" s="219">
        <f t="shared" si="3"/>
        <v>45108</v>
      </c>
      <c r="BW13" s="219">
        <f t="shared" si="4"/>
        <v>46568</v>
      </c>
      <c r="BX13" s="214" t="s">
        <v>0</v>
      </c>
      <c r="BY13" s="216" t="s">
        <v>81</v>
      </c>
      <c r="BZ13" s="176"/>
      <c r="CA13" s="180" t="s">
        <v>10</v>
      </c>
      <c r="CB13" s="180"/>
      <c r="CC13" s="180"/>
      <c r="CD13" s="184">
        <f t="shared" si="5"/>
        <v>44623</v>
      </c>
      <c r="CE13" s="184">
        <f t="shared" si="6"/>
        <v>44621</v>
      </c>
      <c r="CF13" s="184">
        <f t="shared" si="7"/>
        <v>44743</v>
      </c>
      <c r="CG13" s="184">
        <f t="shared" si="8"/>
        <v>44743</v>
      </c>
      <c r="CH13" s="184">
        <f t="shared" si="9"/>
        <v>44743</v>
      </c>
      <c r="CI13" s="184">
        <f t="shared" si="10"/>
        <v>44743</v>
      </c>
      <c r="CJ13" s="184">
        <f t="shared" si="11"/>
        <v>45108</v>
      </c>
      <c r="CK13" s="184">
        <f t="shared" si="18"/>
        <v>45108</v>
      </c>
      <c r="CL13" s="152">
        <f t="shared" si="12"/>
        <v>46298</v>
      </c>
      <c r="CM13" s="152">
        <f t="shared" si="13"/>
        <v>46358</v>
      </c>
      <c r="CN13" s="152">
        <f t="shared" si="14"/>
        <v>46508</v>
      </c>
      <c r="CO13" s="152">
        <f t="shared" si="15"/>
        <v>46296</v>
      </c>
      <c r="CP13" s="152">
        <f t="shared" si="16"/>
        <v>46357</v>
      </c>
      <c r="CQ13" s="152">
        <f t="shared" si="17"/>
        <v>46508</v>
      </c>
    </row>
    <row r="14" spans="1:95" ht="33.950000000000003" customHeight="1">
      <c r="A14" s="318" t="s">
        <v>68</v>
      </c>
      <c r="B14" s="137" t="s">
        <v>54</v>
      </c>
      <c r="C14" s="138" t="s">
        <v>79</v>
      </c>
      <c r="D14" s="139" t="str">
        <f t="shared" ca="1" si="1"/>
        <v>À venir</v>
      </c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313">
        <f t="shared" si="2"/>
        <v>48029</v>
      </c>
      <c r="BG14" s="155"/>
      <c r="BH14" s="155"/>
      <c r="BI14" s="155"/>
      <c r="BJ14" s="155"/>
      <c r="BK14" s="155"/>
      <c r="BL14" s="155"/>
      <c r="BN14" s="155"/>
      <c r="BO14" s="221" t="s">
        <v>80</v>
      </c>
      <c r="BP14" s="220" t="s">
        <v>70</v>
      </c>
      <c r="BQ14" s="176" t="s">
        <v>58</v>
      </c>
      <c r="BR14" s="223" t="s">
        <v>59</v>
      </c>
      <c r="BS14" s="218" t="s">
        <v>60</v>
      </c>
      <c r="BT14" s="365">
        <f>BU13+1</f>
        <v>46569</v>
      </c>
      <c r="BU14" s="365">
        <f>BT14+1460</f>
        <v>48029</v>
      </c>
      <c r="BV14" s="219">
        <f t="shared" si="3"/>
        <v>46569</v>
      </c>
      <c r="BW14" s="219">
        <f t="shared" si="4"/>
        <v>48029</v>
      </c>
      <c r="BX14" s="214" t="s">
        <v>0</v>
      </c>
      <c r="BY14" s="216" t="s">
        <v>81</v>
      </c>
      <c r="BZ14" s="176"/>
      <c r="CA14" s="180" t="s">
        <v>10</v>
      </c>
      <c r="CB14" s="180"/>
      <c r="CC14" s="180"/>
      <c r="CD14" s="184">
        <f t="shared" si="5"/>
        <v>46084</v>
      </c>
      <c r="CE14" s="184">
        <f t="shared" si="6"/>
        <v>46082</v>
      </c>
      <c r="CF14" s="184">
        <f t="shared" si="7"/>
        <v>46204</v>
      </c>
      <c r="CG14" s="184">
        <f t="shared" si="8"/>
        <v>46204</v>
      </c>
      <c r="CH14" s="184">
        <f t="shared" si="9"/>
        <v>46204</v>
      </c>
      <c r="CI14" s="184">
        <f t="shared" si="10"/>
        <v>46204</v>
      </c>
      <c r="CJ14" s="184">
        <f t="shared" si="11"/>
        <v>46569</v>
      </c>
      <c r="CK14" s="184">
        <f t="shared" si="18"/>
        <v>46569</v>
      </c>
      <c r="CL14" s="152">
        <f t="shared" si="12"/>
        <v>47759</v>
      </c>
      <c r="CM14" s="152">
        <f t="shared" si="13"/>
        <v>47819</v>
      </c>
      <c r="CN14" s="152">
        <f t="shared" si="14"/>
        <v>47969</v>
      </c>
      <c r="CO14" s="152">
        <f t="shared" si="15"/>
        <v>47757</v>
      </c>
      <c r="CP14" s="152">
        <f t="shared" si="16"/>
        <v>47818</v>
      </c>
      <c r="CQ14" s="152">
        <f t="shared" si="17"/>
        <v>47969</v>
      </c>
    </row>
    <row r="15" spans="1:95" ht="33.950000000000003" customHeight="1">
      <c r="A15" s="318" t="s">
        <v>82</v>
      </c>
      <c r="B15" s="137" t="s">
        <v>54</v>
      </c>
      <c r="C15" s="138" t="s">
        <v>83</v>
      </c>
      <c r="D15" s="139" t="str">
        <f t="shared" ca="1" si="1"/>
        <v>En cours</v>
      </c>
      <c r="E15" s="145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313">
        <f t="shared" si="2"/>
        <v>46568</v>
      </c>
      <c r="BG15" s="155"/>
      <c r="BH15" s="155"/>
      <c r="BI15" s="155"/>
      <c r="BJ15" s="155"/>
      <c r="BK15" s="155"/>
      <c r="BL15" s="155"/>
      <c r="BN15" s="155"/>
      <c r="BO15" s="221" t="s">
        <v>80</v>
      </c>
      <c r="BP15" s="220" t="s">
        <v>82</v>
      </c>
      <c r="BQ15" s="176" t="s">
        <v>58</v>
      </c>
      <c r="BR15" s="217" t="s">
        <v>59</v>
      </c>
      <c r="BS15" s="218" t="s">
        <v>60</v>
      </c>
      <c r="BT15" s="365">
        <v>45108</v>
      </c>
      <c r="BU15" s="365">
        <v>46568</v>
      </c>
      <c r="BV15" s="219">
        <f t="shared" si="3"/>
        <v>45108</v>
      </c>
      <c r="BW15" s="219">
        <f t="shared" si="4"/>
        <v>46568</v>
      </c>
      <c r="BX15" s="214" t="s">
        <v>0</v>
      </c>
      <c r="BY15" s="216" t="s">
        <v>84</v>
      </c>
      <c r="BZ15" s="176"/>
      <c r="CA15" s="180" t="s">
        <v>10</v>
      </c>
      <c r="CB15" s="180"/>
      <c r="CC15" s="180"/>
      <c r="CD15" s="184">
        <f t="shared" si="5"/>
        <v>44623</v>
      </c>
      <c r="CE15" s="184">
        <f t="shared" si="6"/>
        <v>44621</v>
      </c>
      <c r="CF15" s="184">
        <f t="shared" si="7"/>
        <v>44743</v>
      </c>
      <c r="CG15" s="184">
        <f t="shared" si="8"/>
        <v>44743</v>
      </c>
      <c r="CH15" s="184">
        <f t="shared" si="9"/>
        <v>44743</v>
      </c>
      <c r="CI15" s="184">
        <f t="shared" si="10"/>
        <v>44743</v>
      </c>
      <c r="CJ15" s="184">
        <f t="shared" si="11"/>
        <v>45108</v>
      </c>
      <c r="CK15" s="184">
        <f t="shared" si="18"/>
        <v>45108</v>
      </c>
      <c r="CL15" s="152">
        <f t="shared" si="12"/>
        <v>46298</v>
      </c>
      <c r="CM15" s="152">
        <f t="shared" si="13"/>
        <v>46358</v>
      </c>
      <c r="CN15" s="152">
        <f t="shared" si="14"/>
        <v>46508</v>
      </c>
      <c r="CO15" s="152">
        <f t="shared" si="15"/>
        <v>46296</v>
      </c>
      <c r="CP15" s="152">
        <f t="shared" si="16"/>
        <v>46357</v>
      </c>
      <c r="CQ15" s="152">
        <f t="shared" si="17"/>
        <v>46508</v>
      </c>
    </row>
    <row r="16" spans="1:95" ht="33.950000000000003" customHeight="1">
      <c r="A16" s="318" t="s">
        <v>68</v>
      </c>
      <c r="B16" s="137" t="s">
        <v>54</v>
      </c>
      <c r="C16" s="138" t="s">
        <v>83</v>
      </c>
      <c r="D16" s="139" t="str">
        <f t="shared" ca="1" si="1"/>
        <v>À venir</v>
      </c>
      <c r="E16" s="145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313">
        <f t="shared" si="2"/>
        <v>48029</v>
      </c>
      <c r="BG16" s="155"/>
      <c r="BH16" s="155"/>
      <c r="BI16" s="155"/>
      <c r="BJ16" s="155"/>
      <c r="BK16" s="155"/>
      <c r="BL16" s="155"/>
      <c r="BN16" s="155"/>
      <c r="BO16" s="221" t="s">
        <v>80</v>
      </c>
      <c r="BP16" s="220" t="s">
        <v>70</v>
      </c>
      <c r="BQ16" s="176" t="s">
        <v>58</v>
      </c>
      <c r="BR16" s="217" t="s">
        <v>59</v>
      </c>
      <c r="BS16" s="218" t="s">
        <v>60</v>
      </c>
      <c r="BT16" s="365">
        <f>BU15+1</f>
        <v>46569</v>
      </c>
      <c r="BU16" s="365">
        <f>BT16+1460</f>
        <v>48029</v>
      </c>
      <c r="BV16" s="219">
        <f t="shared" si="3"/>
        <v>46569</v>
      </c>
      <c r="BW16" s="219">
        <f t="shared" si="4"/>
        <v>48029</v>
      </c>
      <c r="BX16" s="214" t="s">
        <v>0</v>
      </c>
      <c r="BY16" s="216" t="s">
        <v>84</v>
      </c>
      <c r="BZ16" s="176"/>
      <c r="CA16" s="180" t="s">
        <v>10</v>
      </c>
      <c r="CB16" s="180"/>
      <c r="CC16" s="180"/>
      <c r="CD16" s="184">
        <f t="shared" si="5"/>
        <v>46084</v>
      </c>
      <c r="CE16" s="184">
        <f t="shared" si="6"/>
        <v>46082</v>
      </c>
      <c r="CF16" s="184">
        <f t="shared" si="7"/>
        <v>46204</v>
      </c>
      <c r="CG16" s="184">
        <f t="shared" si="8"/>
        <v>46204</v>
      </c>
      <c r="CH16" s="184">
        <f t="shared" si="9"/>
        <v>46204</v>
      </c>
      <c r="CI16" s="184">
        <f t="shared" si="10"/>
        <v>46204</v>
      </c>
      <c r="CJ16" s="184">
        <f t="shared" si="11"/>
        <v>46569</v>
      </c>
      <c r="CK16" s="184">
        <f t="shared" si="18"/>
        <v>46569</v>
      </c>
      <c r="CL16" s="152">
        <f t="shared" si="12"/>
        <v>47759</v>
      </c>
      <c r="CM16" s="152">
        <f t="shared" si="13"/>
        <v>47819</v>
      </c>
      <c r="CN16" s="152">
        <f t="shared" si="14"/>
        <v>47969</v>
      </c>
      <c r="CO16" s="152">
        <f t="shared" si="15"/>
        <v>47757</v>
      </c>
      <c r="CP16" s="152">
        <f t="shared" si="16"/>
        <v>47818</v>
      </c>
      <c r="CQ16" s="152">
        <f t="shared" si="17"/>
        <v>47969</v>
      </c>
    </row>
    <row r="17" spans="1:95" ht="33.950000000000003" customHeight="1">
      <c r="A17" s="318" t="s">
        <v>85</v>
      </c>
      <c r="B17" s="137" t="s">
        <v>54</v>
      </c>
      <c r="C17" s="138" t="s">
        <v>86</v>
      </c>
      <c r="D17" s="139" t="str">
        <f t="shared" ca="1" si="1"/>
        <v>En cours</v>
      </c>
      <c r="E17" s="14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313">
        <f t="shared" si="2"/>
        <v>47057</v>
      </c>
      <c r="BG17" s="155"/>
      <c r="BH17" s="155"/>
      <c r="BI17" s="155"/>
      <c r="BJ17" s="155"/>
      <c r="BK17" s="155"/>
      <c r="BL17" s="155"/>
      <c r="BN17" s="155"/>
      <c r="BO17" s="221" t="s">
        <v>87</v>
      </c>
      <c r="BP17" s="220" t="s">
        <v>85</v>
      </c>
      <c r="BQ17" s="176" t="s">
        <v>58</v>
      </c>
      <c r="BR17" s="217" t="s">
        <v>59</v>
      </c>
      <c r="BS17" s="218" t="s">
        <v>60</v>
      </c>
      <c r="BT17" s="365">
        <v>45597</v>
      </c>
      <c r="BU17" s="365">
        <v>47057</v>
      </c>
      <c r="BV17" s="219">
        <f t="shared" si="3"/>
        <v>45597</v>
      </c>
      <c r="BW17" s="219">
        <f t="shared" si="4"/>
        <v>47057</v>
      </c>
      <c r="BX17" s="214" t="s">
        <v>0</v>
      </c>
      <c r="BY17" s="176" t="s">
        <v>88</v>
      </c>
      <c r="BZ17" s="176"/>
      <c r="CA17" s="180" t="s">
        <v>10</v>
      </c>
      <c r="CB17" s="180"/>
      <c r="CC17" s="180" t="s">
        <v>10</v>
      </c>
      <c r="CD17" s="184">
        <f>CF17-150</f>
        <v>45297</v>
      </c>
      <c r="CE17" s="184">
        <f t="shared" si="6"/>
        <v>45292</v>
      </c>
      <c r="CF17" s="184">
        <f t="shared" si="7"/>
        <v>45447</v>
      </c>
      <c r="CG17" s="184">
        <f t="shared" si="8"/>
        <v>45444</v>
      </c>
      <c r="CH17" s="184">
        <f>CJ17-120-30</f>
        <v>45447</v>
      </c>
      <c r="CI17" s="184">
        <f t="shared" si="10"/>
        <v>45444</v>
      </c>
      <c r="CJ17" s="184">
        <f t="shared" si="11"/>
        <v>45597</v>
      </c>
      <c r="CK17" s="184">
        <f t="shared" si="18"/>
        <v>45597</v>
      </c>
      <c r="CL17" s="152">
        <f t="shared" si="12"/>
        <v>46787</v>
      </c>
      <c r="CM17" s="152">
        <f t="shared" si="13"/>
        <v>46847</v>
      </c>
      <c r="CN17" s="152">
        <f t="shared" si="14"/>
        <v>46997</v>
      </c>
      <c r="CO17" s="152">
        <f t="shared" si="15"/>
        <v>46784</v>
      </c>
      <c r="CP17" s="152">
        <f t="shared" si="16"/>
        <v>46844</v>
      </c>
      <c r="CQ17" s="152">
        <f t="shared" si="17"/>
        <v>46997</v>
      </c>
    </row>
    <row r="18" spans="1:95" ht="48.75" customHeight="1">
      <c r="A18" s="318" t="s">
        <v>89</v>
      </c>
      <c r="B18" s="137" t="s">
        <v>90</v>
      </c>
      <c r="C18" s="138" t="s">
        <v>91</v>
      </c>
      <c r="D18" s="139" t="str">
        <f ca="1">IF(BU18&lt;TODAY(),"Terminé",(IF(BT18&gt;=TODAY(),"À venir","En cours")))</f>
        <v>En cours</v>
      </c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313">
        <f>BU18</f>
        <v>47057</v>
      </c>
      <c r="BB18" s="192"/>
      <c r="BG18" s="155"/>
      <c r="BH18" s="155"/>
      <c r="BI18" s="155"/>
      <c r="BJ18" s="155"/>
      <c r="BK18" s="155"/>
      <c r="BL18" s="155"/>
      <c r="BN18" s="155"/>
      <c r="BO18" s="221" t="s">
        <v>87</v>
      </c>
      <c r="BP18" s="229" t="s">
        <v>89</v>
      </c>
      <c r="BQ18" s="225"/>
      <c r="BR18" s="223"/>
      <c r="BS18" s="218"/>
      <c r="BT18" s="365">
        <v>45597</v>
      </c>
      <c r="BU18" s="365">
        <v>47057</v>
      </c>
      <c r="BV18" s="219">
        <f t="shared" si="3"/>
        <v>45597</v>
      </c>
      <c r="BW18" s="219">
        <f t="shared" si="4"/>
        <v>47057</v>
      </c>
      <c r="BX18" s="214"/>
      <c r="BY18" s="216"/>
      <c r="BZ18" s="176"/>
      <c r="CA18" s="180"/>
      <c r="CB18" s="180"/>
      <c r="CC18" s="180"/>
      <c r="CD18" s="226">
        <f>CF18-150</f>
        <v>45297</v>
      </c>
      <c r="CE18" s="226">
        <f t="shared" si="6"/>
        <v>45292</v>
      </c>
      <c r="CF18" s="226">
        <f t="shared" si="7"/>
        <v>45447</v>
      </c>
      <c r="CG18" s="226">
        <f t="shared" si="8"/>
        <v>45444</v>
      </c>
      <c r="CH18" s="226">
        <f>CJ18-120-30</f>
        <v>45447</v>
      </c>
      <c r="CI18" s="226">
        <f t="shared" si="10"/>
        <v>45444</v>
      </c>
      <c r="CJ18" s="226">
        <f t="shared" si="11"/>
        <v>45597</v>
      </c>
      <c r="CK18" s="226">
        <f t="shared" si="18"/>
        <v>45597</v>
      </c>
      <c r="CL18" s="152">
        <f t="shared" si="12"/>
        <v>46787</v>
      </c>
      <c r="CM18" s="152">
        <f t="shared" si="13"/>
        <v>46847</v>
      </c>
      <c r="CN18" s="152">
        <f t="shared" si="14"/>
        <v>46997</v>
      </c>
      <c r="CO18" s="152">
        <f t="shared" si="15"/>
        <v>46784</v>
      </c>
      <c r="CP18" s="152">
        <f t="shared" si="16"/>
        <v>46844</v>
      </c>
      <c r="CQ18" s="152">
        <f t="shared" si="17"/>
        <v>46997</v>
      </c>
    </row>
    <row r="19" spans="1:95" ht="33.950000000000003" customHeight="1">
      <c r="A19" s="318" t="s">
        <v>92</v>
      </c>
      <c r="B19" s="137" t="s">
        <v>54</v>
      </c>
      <c r="C19" s="138" t="s">
        <v>93</v>
      </c>
      <c r="D19" s="139" t="str">
        <f t="shared" ca="1" si="1"/>
        <v>En cours</v>
      </c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313">
        <f t="shared" si="2"/>
        <v>46477</v>
      </c>
      <c r="BG19" s="155"/>
      <c r="BH19" s="155"/>
      <c r="BI19" s="155"/>
      <c r="BJ19" s="155"/>
      <c r="BK19" s="155"/>
      <c r="BL19" s="155"/>
      <c r="BN19" s="155"/>
      <c r="BO19" s="221" t="s">
        <v>94</v>
      </c>
      <c r="BP19" s="220" t="s">
        <v>95</v>
      </c>
      <c r="BQ19" s="176" t="s">
        <v>58</v>
      </c>
      <c r="BR19" s="217" t="s">
        <v>59</v>
      </c>
      <c r="BS19" s="218" t="s">
        <v>60</v>
      </c>
      <c r="BT19" s="365">
        <v>45017</v>
      </c>
      <c r="BU19" s="365">
        <v>46477</v>
      </c>
      <c r="BV19" s="219">
        <f t="shared" si="3"/>
        <v>45017</v>
      </c>
      <c r="BW19" s="219">
        <f t="shared" si="4"/>
        <v>46477</v>
      </c>
      <c r="BX19" s="214" t="s">
        <v>0</v>
      </c>
      <c r="BY19" s="176" t="s">
        <v>96</v>
      </c>
      <c r="BZ19" s="176"/>
      <c r="CA19" s="180" t="s">
        <v>10</v>
      </c>
      <c r="CB19" s="180"/>
      <c r="CC19" s="180"/>
      <c r="CD19" s="184">
        <f>CF19-120</f>
        <v>44532</v>
      </c>
      <c r="CE19" s="184">
        <f t="shared" si="6"/>
        <v>44531</v>
      </c>
      <c r="CF19" s="184">
        <f t="shared" si="7"/>
        <v>44652</v>
      </c>
      <c r="CG19" s="184">
        <f t="shared" si="8"/>
        <v>44652</v>
      </c>
      <c r="CH19" s="184">
        <f t="shared" ref="CH19:CH26" si="36">CJ19-365</f>
        <v>44652</v>
      </c>
      <c r="CI19" s="184">
        <f t="shared" si="10"/>
        <v>44652</v>
      </c>
      <c r="CJ19" s="184">
        <f t="shared" si="11"/>
        <v>45017</v>
      </c>
      <c r="CK19" s="184">
        <f t="shared" si="18"/>
        <v>45017</v>
      </c>
      <c r="CL19" s="152">
        <f t="shared" si="12"/>
        <v>46207</v>
      </c>
      <c r="CM19" s="152">
        <f t="shared" si="13"/>
        <v>46267</v>
      </c>
      <c r="CN19" s="152">
        <f t="shared" si="14"/>
        <v>46417</v>
      </c>
      <c r="CO19" s="152">
        <f t="shared" si="15"/>
        <v>46204</v>
      </c>
      <c r="CP19" s="152">
        <f t="shared" si="16"/>
        <v>46266</v>
      </c>
      <c r="CQ19" s="152">
        <f t="shared" si="17"/>
        <v>46418</v>
      </c>
    </row>
    <row r="20" spans="1:95" ht="33.950000000000003" customHeight="1">
      <c r="A20" s="318" t="s">
        <v>68</v>
      </c>
      <c r="B20" s="137" t="s">
        <v>54</v>
      </c>
      <c r="C20" s="138" t="s">
        <v>93</v>
      </c>
      <c r="D20" s="139" t="str">
        <f t="shared" ca="1" si="1"/>
        <v>À venir</v>
      </c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313">
        <f t="shared" si="2"/>
        <v>47938</v>
      </c>
      <c r="BG20" s="155"/>
      <c r="BH20" s="155"/>
      <c r="BI20" s="155"/>
      <c r="BJ20" s="155"/>
      <c r="BK20" s="155"/>
      <c r="BL20" s="155"/>
      <c r="BN20" s="155"/>
      <c r="BO20" s="221" t="s">
        <v>94</v>
      </c>
      <c r="BP20" s="220" t="s">
        <v>70</v>
      </c>
      <c r="BQ20" s="176" t="s">
        <v>58</v>
      </c>
      <c r="BR20" s="217" t="s">
        <v>59</v>
      </c>
      <c r="BS20" s="218" t="s">
        <v>60</v>
      </c>
      <c r="BT20" s="365">
        <f>BU19+1</f>
        <v>46478</v>
      </c>
      <c r="BU20" s="365">
        <f>BT20+1460</f>
        <v>47938</v>
      </c>
      <c r="BV20" s="219">
        <f t="shared" si="3"/>
        <v>46478</v>
      </c>
      <c r="BW20" s="219">
        <f t="shared" si="4"/>
        <v>47938</v>
      </c>
      <c r="BX20" s="214" t="s">
        <v>0</v>
      </c>
      <c r="BY20" s="176" t="s">
        <v>96</v>
      </c>
      <c r="BZ20" s="176"/>
      <c r="CA20" s="180" t="s">
        <v>10</v>
      </c>
      <c r="CB20" s="180"/>
      <c r="CC20" s="180"/>
      <c r="CD20" s="184">
        <f>CF20-152</f>
        <v>45961</v>
      </c>
      <c r="CE20" s="184">
        <f t="shared" si="6"/>
        <v>45961</v>
      </c>
      <c r="CF20" s="184">
        <f t="shared" si="7"/>
        <v>46113</v>
      </c>
      <c r="CG20" s="184">
        <f t="shared" si="8"/>
        <v>46113</v>
      </c>
      <c r="CH20" s="184">
        <f t="shared" si="36"/>
        <v>46113</v>
      </c>
      <c r="CI20" s="184">
        <f t="shared" si="10"/>
        <v>46113</v>
      </c>
      <c r="CJ20" s="184">
        <f t="shared" si="11"/>
        <v>46478</v>
      </c>
      <c r="CK20" s="184">
        <f t="shared" si="18"/>
        <v>46478</v>
      </c>
      <c r="CL20" s="152">
        <f t="shared" si="12"/>
        <v>47668</v>
      </c>
      <c r="CM20" s="152">
        <f t="shared" si="13"/>
        <v>47728</v>
      </c>
      <c r="CN20" s="152">
        <f t="shared" si="14"/>
        <v>47878</v>
      </c>
      <c r="CO20" s="152">
        <f t="shared" si="15"/>
        <v>47665</v>
      </c>
      <c r="CP20" s="152">
        <f t="shared" si="16"/>
        <v>47727</v>
      </c>
      <c r="CQ20" s="152">
        <f t="shared" si="17"/>
        <v>47879</v>
      </c>
    </row>
    <row r="21" spans="1:95" ht="33.950000000000003" customHeight="1">
      <c r="A21" s="318" t="s">
        <v>97</v>
      </c>
      <c r="B21" s="137" t="s">
        <v>54</v>
      </c>
      <c r="C21" s="138" t="s">
        <v>98</v>
      </c>
      <c r="D21" s="139" t="str">
        <f t="shared" ca="1" si="1"/>
        <v>En cours</v>
      </c>
      <c r="E21" s="14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313">
        <f t="shared" si="2"/>
        <v>46477</v>
      </c>
      <c r="BG21" s="155"/>
      <c r="BH21" s="155"/>
      <c r="BI21" s="155"/>
      <c r="BJ21" s="155"/>
      <c r="BK21" s="155"/>
      <c r="BL21" s="155"/>
      <c r="BN21" s="155"/>
      <c r="BO21" s="221" t="s">
        <v>94</v>
      </c>
      <c r="BP21" s="220" t="s">
        <v>97</v>
      </c>
      <c r="BQ21" s="176" t="s">
        <v>58</v>
      </c>
      <c r="BR21" s="217" t="s">
        <v>59</v>
      </c>
      <c r="BS21" s="218" t="s">
        <v>60</v>
      </c>
      <c r="BT21" s="364">
        <v>45017</v>
      </c>
      <c r="BU21" s="365">
        <v>46477</v>
      </c>
      <c r="BV21" s="219">
        <f t="shared" si="3"/>
        <v>45017</v>
      </c>
      <c r="BW21" s="219">
        <f t="shared" si="4"/>
        <v>46477</v>
      </c>
      <c r="BX21" s="214" t="s">
        <v>0</v>
      </c>
      <c r="BY21" s="216" t="s">
        <v>99</v>
      </c>
      <c r="BZ21" s="176"/>
      <c r="CA21" s="180" t="s">
        <v>10</v>
      </c>
      <c r="CB21" s="180"/>
      <c r="CC21" s="180"/>
      <c r="CD21" s="184">
        <f>CF21-120</f>
        <v>44532</v>
      </c>
      <c r="CE21" s="184">
        <f t="shared" si="6"/>
        <v>44531</v>
      </c>
      <c r="CF21" s="184">
        <f t="shared" si="7"/>
        <v>44652</v>
      </c>
      <c r="CG21" s="184">
        <f t="shared" si="8"/>
        <v>44652</v>
      </c>
      <c r="CH21" s="184">
        <f t="shared" si="36"/>
        <v>44652</v>
      </c>
      <c r="CI21" s="184">
        <f t="shared" si="10"/>
        <v>44652</v>
      </c>
      <c r="CJ21" s="184">
        <f t="shared" si="11"/>
        <v>45017</v>
      </c>
      <c r="CK21" s="184">
        <f t="shared" si="18"/>
        <v>45017</v>
      </c>
      <c r="CL21" s="152">
        <f t="shared" si="12"/>
        <v>46207</v>
      </c>
      <c r="CM21" s="152">
        <f t="shared" si="13"/>
        <v>46267</v>
      </c>
      <c r="CN21" s="152">
        <f t="shared" si="14"/>
        <v>46417</v>
      </c>
      <c r="CO21" s="152">
        <f t="shared" si="15"/>
        <v>46204</v>
      </c>
      <c r="CP21" s="152">
        <f t="shared" si="16"/>
        <v>46266</v>
      </c>
      <c r="CQ21" s="152">
        <f t="shared" si="17"/>
        <v>46418</v>
      </c>
    </row>
    <row r="22" spans="1:95" ht="33.950000000000003" customHeight="1">
      <c r="A22" s="318" t="s">
        <v>68</v>
      </c>
      <c r="B22" s="137" t="s">
        <v>54</v>
      </c>
      <c r="C22" s="138" t="s">
        <v>98</v>
      </c>
      <c r="D22" s="139" t="str">
        <f t="shared" ca="1" si="1"/>
        <v>À venir</v>
      </c>
      <c r="E22" s="14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313">
        <f t="shared" si="2"/>
        <v>47938</v>
      </c>
      <c r="BG22" s="155"/>
      <c r="BH22" s="155"/>
      <c r="BI22" s="155"/>
      <c r="BJ22" s="155"/>
      <c r="BK22" s="155"/>
      <c r="BL22" s="155"/>
      <c r="BN22" s="155"/>
      <c r="BO22" s="221" t="s">
        <v>94</v>
      </c>
      <c r="BP22" s="220" t="s">
        <v>70</v>
      </c>
      <c r="BQ22" s="216" t="s">
        <v>58</v>
      </c>
      <c r="BR22" s="217" t="s">
        <v>59</v>
      </c>
      <c r="BS22" s="218" t="s">
        <v>60</v>
      </c>
      <c r="BT22" s="365">
        <f>BU21+1</f>
        <v>46478</v>
      </c>
      <c r="BU22" s="365">
        <f>BT22+1460</f>
        <v>47938</v>
      </c>
      <c r="BV22" s="219">
        <f t="shared" si="3"/>
        <v>46478</v>
      </c>
      <c r="BW22" s="219">
        <f t="shared" si="4"/>
        <v>47938</v>
      </c>
      <c r="BX22" s="214" t="s">
        <v>0</v>
      </c>
      <c r="BY22" s="216" t="s">
        <v>99</v>
      </c>
      <c r="BZ22" s="176"/>
      <c r="CA22" s="180" t="s">
        <v>10</v>
      </c>
      <c r="CB22" s="180"/>
      <c r="CC22" s="180"/>
      <c r="CD22" s="184">
        <f>CF22-152</f>
        <v>45961</v>
      </c>
      <c r="CE22" s="184">
        <f t="shared" si="6"/>
        <v>45961</v>
      </c>
      <c r="CF22" s="184">
        <f t="shared" si="7"/>
        <v>46113</v>
      </c>
      <c r="CG22" s="184">
        <f t="shared" si="8"/>
        <v>46113</v>
      </c>
      <c r="CH22" s="184">
        <f t="shared" si="36"/>
        <v>46113</v>
      </c>
      <c r="CI22" s="184">
        <f t="shared" si="10"/>
        <v>46113</v>
      </c>
      <c r="CJ22" s="184">
        <f t="shared" si="11"/>
        <v>46478</v>
      </c>
      <c r="CK22" s="184">
        <f t="shared" si="18"/>
        <v>46478</v>
      </c>
      <c r="CL22" s="152">
        <f t="shared" si="12"/>
        <v>47668</v>
      </c>
      <c r="CM22" s="152">
        <f t="shared" si="13"/>
        <v>47728</v>
      </c>
      <c r="CN22" s="152">
        <f t="shared" si="14"/>
        <v>47878</v>
      </c>
      <c r="CO22" s="152">
        <f t="shared" si="15"/>
        <v>47665</v>
      </c>
      <c r="CP22" s="152">
        <f t="shared" si="16"/>
        <v>47727</v>
      </c>
      <c r="CQ22" s="152">
        <f t="shared" si="17"/>
        <v>47879</v>
      </c>
    </row>
    <row r="23" spans="1:95" ht="33.950000000000003" customHeight="1">
      <c r="A23" s="318" t="s">
        <v>100</v>
      </c>
      <c r="B23" s="137" t="s">
        <v>54</v>
      </c>
      <c r="C23" s="138" t="s">
        <v>101</v>
      </c>
      <c r="D23" s="139" t="str">
        <f t="shared" ca="1" si="1"/>
        <v>En cours</v>
      </c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313">
        <f t="shared" si="2"/>
        <v>46691</v>
      </c>
      <c r="BG23" s="155"/>
      <c r="BH23" s="155"/>
      <c r="BI23" s="155"/>
      <c r="BJ23" s="155"/>
      <c r="BK23" s="155"/>
      <c r="BL23" s="155"/>
      <c r="BN23" s="155"/>
      <c r="BO23" s="224" t="s">
        <v>102</v>
      </c>
      <c r="BP23" s="220" t="s">
        <v>100</v>
      </c>
      <c r="BQ23" s="216" t="s">
        <v>58</v>
      </c>
      <c r="BR23" s="217" t="s">
        <v>59</v>
      </c>
      <c r="BS23" s="218" t="s">
        <v>60</v>
      </c>
      <c r="BT23" s="365">
        <v>45231</v>
      </c>
      <c r="BU23" s="365">
        <v>46691</v>
      </c>
      <c r="BV23" s="219">
        <f t="shared" si="3"/>
        <v>45231</v>
      </c>
      <c r="BW23" s="219">
        <f t="shared" si="4"/>
        <v>46691</v>
      </c>
      <c r="BX23" s="214" t="s">
        <v>0</v>
      </c>
      <c r="BY23" s="216" t="s">
        <v>103</v>
      </c>
      <c r="BZ23" s="176"/>
      <c r="CA23" s="180" t="s">
        <v>10</v>
      </c>
      <c r="CB23" s="180"/>
      <c r="CC23" s="180"/>
      <c r="CD23" s="184">
        <f>CF23-120</f>
        <v>44746</v>
      </c>
      <c r="CE23" s="184">
        <f t="shared" si="6"/>
        <v>44743</v>
      </c>
      <c r="CF23" s="184">
        <f t="shared" si="7"/>
        <v>44866</v>
      </c>
      <c r="CG23" s="184">
        <f t="shared" si="8"/>
        <v>44866</v>
      </c>
      <c r="CH23" s="184">
        <f t="shared" si="36"/>
        <v>44866</v>
      </c>
      <c r="CI23" s="184">
        <f t="shared" si="10"/>
        <v>44866</v>
      </c>
      <c r="CJ23" s="184">
        <f t="shared" si="11"/>
        <v>45231</v>
      </c>
      <c r="CK23" s="184">
        <f t="shared" si="18"/>
        <v>45231</v>
      </c>
      <c r="CL23" s="152">
        <f t="shared" si="12"/>
        <v>46421</v>
      </c>
      <c r="CM23" s="152">
        <f t="shared" si="13"/>
        <v>46481</v>
      </c>
      <c r="CN23" s="152">
        <f t="shared" si="14"/>
        <v>46631</v>
      </c>
      <c r="CO23" s="152">
        <f t="shared" si="15"/>
        <v>46419</v>
      </c>
      <c r="CP23" s="152">
        <f t="shared" si="16"/>
        <v>46478</v>
      </c>
      <c r="CQ23" s="152">
        <f t="shared" si="17"/>
        <v>46631</v>
      </c>
    </row>
    <row r="24" spans="1:95" ht="33.950000000000003" customHeight="1">
      <c r="A24" s="318" t="s">
        <v>68</v>
      </c>
      <c r="B24" s="137" t="s">
        <v>54</v>
      </c>
      <c r="C24" s="138" t="s">
        <v>101</v>
      </c>
      <c r="D24" s="139" t="str">
        <f t="shared" ca="1" si="1"/>
        <v>À venir</v>
      </c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313">
        <f t="shared" si="2"/>
        <v>48152</v>
      </c>
      <c r="BG24" s="155"/>
      <c r="BH24" s="155"/>
      <c r="BI24" s="155"/>
      <c r="BJ24" s="155"/>
      <c r="BK24" s="155"/>
      <c r="BL24" s="155"/>
      <c r="BN24" s="155"/>
      <c r="BO24" s="221" t="s">
        <v>102</v>
      </c>
      <c r="BP24" s="220" t="s">
        <v>70</v>
      </c>
      <c r="BQ24" s="216" t="s">
        <v>58</v>
      </c>
      <c r="BR24" s="217" t="s">
        <v>59</v>
      </c>
      <c r="BS24" s="218" t="s">
        <v>60</v>
      </c>
      <c r="BT24" s="365">
        <f>BU23+1</f>
        <v>46692</v>
      </c>
      <c r="BU24" s="365">
        <f>BT24+1460</f>
        <v>48152</v>
      </c>
      <c r="BV24" s="219">
        <f t="shared" si="3"/>
        <v>46692</v>
      </c>
      <c r="BW24" s="219">
        <f t="shared" si="4"/>
        <v>48152</v>
      </c>
      <c r="BX24" s="214" t="s">
        <v>0</v>
      </c>
      <c r="BY24" s="216" t="s">
        <v>103</v>
      </c>
      <c r="BZ24" s="176"/>
      <c r="CA24" s="180" t="s">
        <v>10</v>
      </c>
      <c r="CB24" s="180"/>
      <c r="CC24" s="180"/>
      <c r="CD24" s="184">
        <f>CF24-120-60</f>
        <v>46147</v>
      </c>
      <c r="CE24" s="184">
        <f t="shared" si="6"/>
        <v>46143</v>
      </c>
      <c r="CF24" s="184">
        <f t="shared" si="7"/>
        <v>46327</v>
      </c>
      <c r="CG24" s="184">
        <f t="shared" si="8"/>
        <v>46327</v>
      </c>
      <c r="CH24" s="184">
        <f t="shared" si="36"/>
        <v>46327</v>
      </c>
      <c r="CI24" s="184">
        <f t="shared" si="10"/>
        <v>46327</v>
      </c>
      <c r="CJ24" s="184">
        <f t="shared" si="11"/>
        <v>46692</v>
      </c>
      <c r="CK24" s="184">
        <f t="shared" si="18"/>
        <v>46692</v>
      </c>
      <c r="CL24" s="152">
        <f t="shared" si="12"/>
        <v>47882</v>
      </c>
      <c r="CM24" s="152">
        <f t="shared" si="13"/>
        <v>47942</v>
      </c>
      <c r="CN24" s="152">
        <f t="shared" si="14"/>
        <v>48092</v>
      </c>
      <c r="CO24" s="152">
        <f t="shared" si="15"/>
        <v>47880</v>
      </c>
      <c r="CP24" s="152">
        <f t="shared" si="16"/>
        <v>47939</v>
      </c>
      <c r="CQ24" s="152">
        <f t="shared" si="17"/>
        <v>48092</v>
      </c>
    </row>
    <row r="25" spans="1:95" ht="33.950000000000003" customHeight="1">
      <c r="A25" s="318" t="s">
        <v>104</v>
      </c>
      <c r="B25" s="137" t="s">
        <v>54</v>
      </c>
      <c r="C25" s="138" t="s">
        <v>105</v>
      </c>
      <c r="D25" s="139" t="str">
        <f t="shared" ca="1" si="1"/>
        <v>En cours</v>
      </c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313">
        <f t="shared" si="2"/>
        <v>46691</v>
      </c>
      <c r="BG25" s="155"/>
      <c r="BH25" s="155"/>
      <c r="BI25" s="155"/>
      <c r="BJ25" s="155"/>
      <c r="BK25" s="155"/>
      <c r="BL25" s="155"/>
      <c r="BN25" s="155"/>
      <c r="BO25" s="224" t="s">
        <v>102</v>
      </c>
      <c r="BP25" s="220" t="s">
        <v>104</v>
      </c>
      <c r="BQ25" s="176" t="s">
        <v>58</v>
      </c>
      <c r="BR25" s="223" t="s">
        <v>59</v>
      </c>
      <c r="BS25" s="218" t="s">
        <v>60</v>
      </c>
      <c r="BT25" s="365">
        <v>45231</v>
      </c>
      <c r="BU25" s="365">
        <v>46691</v>
      </c>
      <c r="BV25" s="219">
        <f t="shared" si="3"/>
        <v>45231</v>
      </c>
      <c r="BW25" s="219">
        <f t="shared" si="4"/>
        <v>46691</v>
      </c>
      <c r="BX25" s="214" t="s">
        <v>0</v>
      </c>
      <c r="BY25" s="216" t="s">
        <v>106</v>
      </c>
      <c r="BZ25" s="176"/>
      <c r="CA25" s="180" t="s">
        <v>10</v>
      </c>
      <c r="CB25" s="180"/>
      <c r="CC25" s="180"/>
      <c r="CD25" s="184">
        <f>CF25-120</f>
        <v>44746</v>
      </c>
      <c r="CE25" s="184">
        <f t="shared" si="6"/>
        <v>44743</v>
      </c>
      <c r="CF25" s="184">
        <f t="shared" si="7"/>
        <v>44866</v>
      </c>
      <c r="CG25" s="184">
        <f t="shared" si="8"/>
        <v>44866</v>
      </c>
      <c r="CH25" s="184">
        <f t="shared" si="36"/>
        <v>44866</v>
      </c>
      <c r="CI25" s="184">
        <f t="shared" si="10"/>
        <v>44866</v>
      </c>
      <c r="CJ25" s="184">
        <f t="shared" si="11"/>
        <v>45231</v>
      </c>
      <c r="CK25" s="184">
        <f t="shared" si="18"/>
        <v>45231</v>
      </c>
      <c r="CL25" s="152">
        <f t="shared" si="12"/>
        <v>46421</v>
      </c>
      <c r="CM25" s="152">
        <f t="shared" si="13"/>
        <v>46481</v>
      </c>
      <c r="CN25" s="152">
        <f t="shared" si="14"/>
        <v>46631</v>
      </c>
      <c r="CO25" s="152">
        <f t="shared" si="15"/>
        <v>46419</v>
      </c>
      <c r="CP25" s="152">
        <f t="shared" si="16"/>
        <v>46478</v>
      </c>
      <c r="CQ25" s="152">
        <f t="shared" si="17"/>
        <v>46631</v>
      </c>
    </row>
    <row r="26" spans="1:95" ht="33.950000000000003" customHeight="1">
      <c r="A26" s="318" t="s">
        <v>68</v>
      </c>
      <c r="B26" s="137" t="s">
        <v>54</v>
      </c>
      <c r="C26" s="138" t="s">
        <v>105</v>
      </c>
      <c r="D26" s="139" t="str">
        <f t="shared" ca="1" si="1"/>
        <v>À venir</v>
      </c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313">
        <f t="shared" si="2"/>
        <v>48152</v>
      </c>
      <c r="BG26" s="155"/>
      <c r="BH26" s="155"/>
      <c r="BI26" s="155"/>
      <c r="BJ26" s="155"/>
      <c r="BK26" s="155"/>
      <c r="BL26" s="155"/>
      <c r="BN26" s="155"/>
      <c r="BO26" s="221" t="s">
        <v>102</v>
      </c>
      <c r="BP26" s="220" t="s">
        <v>70</v>
      </c>
      <c r="BQ26" s="176" t="s">
        <v>58</v>
      </c>
      <c r="BR26" s="223" t="s">
        <v>59</v>
      </c>
      <c r="BS26" s="218" t="s">
        <v>60</v>
      </c>
      <c r="BT26" s="365">
        <f>BU25+1</f>
        <v>46692</v>
      </c>
      <c r="BU26" s="365">
        <f>BT26+1460</f>
        <v>48152</v>
      </c>
      <c r="BV26" s="219">
        <f t="shared" si="3"/>
        <v>46692</v>
      </c>
      <c r="BW26" s="219">
        <f t="shared" si="4"/>
        <v>48152</v>
      </c>
      <c r="BX26" s="214" t="s">
        <v>0</v>
      </c>
      <c r="BY26" s="216" t="s">
        <v>106</v>
      </c>
      <c r="BZ26" s="176"/>
      <c r="CA26" s="180" t="s">
        <v>10</v>
      </c>
      <c r="CB26" s="180"/>
      <c r="CC26" s="180"/>
      <c r="CD26" s="184">
        <f>CF26-120-60</f>
        <v>46147</v>
      </c>
      <c r="CE26" s="184">
        <f t="shared" si="6"/>
        <v>46143</v>
      </c>
      <c r="CF26" s="184">
        <f t="shared" si="7"/>
        <v>46327</v>
      </c>
      <c r="CG26" s="184">
        <f t="shared" si="8"/>
        <v>46327</v>
      </c>
      <c r="CH26" s="184">
        <f t="shared" si="36"/>
        <v>46327</v>
      </c>
      <c r="CI26" s="184">
        <f t="shared" si="10"/>
        <v>46327</v>
      </c>
      <c r="CJ26" s="184">
        <f t="shared" si="11"/>
        <v>46692</v>
      </c>
      <c r="CK26" s="184">
        <f t="shared" si="18"/>
        <v>46692</v>
      </c>
      <c r="CL26" s="152">
        <f t="shared" si="12"/>
        <v>47882</v>
      </c>
      <c r="CM26" s="152">
        <f t="shared" si="13"/>
        <v>47942</v>
      </c>
      <c r="CN26" s="152">
        <f t="shared" si="14"/>
        <v>48092</v>
      </c>
      <c r="CO26" s="152">
        <f t="shared" si="15"/>
        <v>47880</v>
      </c>
      <c r="CP26" s="152">
        <f t="shared" si="16"/>
        <v>47939</v>
      </c>
      <c r="CQ26" s="152">
        <f t="shared" si="17"/>
        <v>48092</v>
      </c>
    </row>
    <row r="27" spans="1:95" ht="33.950000000000003" customHeight="1">
      <c r="A27" s="318" t="s">
        <v>107</v>
      </c>
      <c r="B27" s="137" t="s">
        <v>90</v>
      </c>
      <c r="C27" s="138" t="s">
        <v>108</v>
      </c>
      <c r="D27" s="139" t="str">
        <f t="shared" ca="1" si="1"/>
        <v>En cours</v>
      </c>
      <c r="E27" s="14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313">
        <f t="shared" si="2"/>
        <v>46752</v>
      </c>
      <c r="BG27" s="155"/>
      <c r="BH27" s="155"/>
      <c r="BI27" s="155"/>
      <c r="BJ27" s="155"/>
      <c r="BK27" s="155"/>
      <c r="BL27" s="155"/>
      <c r="BN27" s="155"/>
      <c r="BO27" s="221" t="s">
        <v>109</v>
      </c>
      <c r="BP27" s="220" t="s">
        <v>107</v>
      </c>
      <c r="BQ27" s="225" t="s">
        <v>58</v>
      </c>
      <c r="BR27" s="223" t="s">
        <v>59</v>
      </c>
      <c r="BS27" s="218" t="s">
        <v>60</v>
      </c>
      <c r="BT27" s="365">
        <v>45292</v>
      </c>
      <c r="BU27" s="365">
        <v>46752</v>
      </c>
      <c r="BV27" s="219">
        <f t="shared" si="3"/>
        <v>45292</v>
      </c>
      <c r="BW27" s="219">
        <f t="shared" si="4"/>
        <v>46752</v>
      </c>
      <c r="BX27" s="214" t="s">
        <v>0</v>
      </c>
      <c r="BY27" s="216" t="s">
        <v>110</v>
      </c>
      <c r="BZ27" s="176"/>
      <c r="CA27" s="180" t="s">
        <v>10</v>
      </c>
      <c r="CB27" s="180"/>
      <c r="CC27" s="180" t="s">
        <v>10</v>
      </c>
      <c r="CD27" s="226">
        <f>CF27-90</f>
        <v>45022</v>
      </c>
      <c r="CE27" s="226">
        <f t="shared" si="6"/>
        <v>45017</v>
      </c>
      <c r="CF27" s="226">
        <f t="shared" si="7"/>
        <v>45112</v>
      </c>
      <c r="CG27" s="226">
        <f t="shared" si="8"/>
        <v>45108</v>
      </c>
      <c r="CH27" s="226">
        <f>CJ27-180</f>
        <v>45112</v>
      </c>
      <c r="CI27" s="226">
        <f t="shared" si="10"/>
        <v>45108</v>
      </c>
      <c r="CJ27" s="226">
        <f t="shared" si="11"/>
        <v>45292</v>
      </c>
      <c r="CK27" s="226">
        <f t="shared" si="18"/>
        <v>45292</v>
      </c>
      <c r="CL27" s="152">
        <f t="shared" si="12"/>
        <v>46482</v>
      </c>
      <c r="CM27" s="152">
        <f t="shared" si="13"/>
        <v>46542</v>
      </c>
      <c r="CN27" s="152">
        <f t="shared" si="14"/>
        <v>46692</v>
      </c>
      <c r="CO27" s="152">
        <f t="shared" si="15"/>
        <v>46478</v>
      </c>
      <c r="CP27" s="152">
        <f t="shared" si="16"/>
        <v>46539</v>
      </c>
      <c r="CQ27" s="152">
        <f t="shared" si="17"/>
        <v>46692</v>
      </c>
    </row>
    <row r="28" spans="1:95" ht="33.950000000000003" customHeight="1">
      <c r="A28" s="318" t="s">
        <v>111</v>
      </c>
      <c r="B28" s="137" t="s">
        <v>90</v>
      </c>
      <c r="C28" s="138" t="s">
        <v>112</v>
      </c>
      <c r="D28" s="139" t="str">
        <f t="shared" ca="1" si="1"/>
        <v>En cours</v>
      </c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313">
        <f t="shared" si="2"/>
        <v>46217</v>
      </c>
      <c r="BG28" s="155"/>
      <c r="BH28" s="155"/>
      <c r="BI28" s="155"/>
      <c r="BJ28" s="155"/>
      <c r="BK28" s="155"/>
      <c r="BL28" s="155"/>
      <c r="BN28" s="155"/>
      <c r="BO28" s="215" t="s">
        <v>113</v>
      </c>
      <c r="BP28" s="215" t="s">
        <v>113</v>
      </c>
      <c r="BQ28" s="216"/>
      <c r="BR28" s="217"/>
      <c r="BS28" s="218"/>
      <c r="BT28" s="364">
        <v>44757</v>
      </c>
      <c r="BU28" s="364">
        <v>46217</v>
      </c>
      <c r="BV28" s="219">
        <f t="shared" si="3"/>
        <v>44743</v>
      </c>
      <c r="BW28" s="219">
        <f t="shared" si="4"/>
        <v>46204</v>
      </c>
      <c r="BX28" s="214"/>
      <c r="BY28" s="216"/>
      <c r="BZ28" s="176"/>
      <c r="CA28" s="180"/>
      <c r="CB28" s="180"/>
      <c r="CC28" s="180"/>
      <c r="CD28" s="184"/>
      <c r="CE28" s="184"/>
      <c r="CF28" s="184">
        <f t="shared" si="7"/>
        <v>44577</v>
      </c>
      <c r="CG28" s="184">
        <f t="shared" si="8"/>
        <v>44592</v>
      </c>
      <c r="CH28" s="184">
        <f>CJ28-180</f>
        <v>44577</v>
      </c>
      <c r="CI28" s="184">
        <f t="shared" si="10"/>
        <v>44592</v>
      </c>
      <c r="CJ28" s="184">
        <f t="shared" si="11"/>
        <v>44757</v>
      </c>
      <c r="CK28" s="184">
        <f t="shared" si="18"/>
        <v>44743</v>
      </c>
      <c r="CL28" s="152">
        <f t="shared" si="12"/>
        <v>45947</v>
      </c>
      <c r="CM28" s="152">
        <f t="shared" si="13"/>
        <v>46007</v>
      </c>
      <c r="CN28" s="152">
        <f t="shared" si="14"/>
        <v>46157</v>
      </c>
      <c r="CO28" s="152">
        <f t="shared" si="15"/>
        <v>45961</v>
      </c>
      <c r="CP28" s="152">
        <f t="shared" si="16"/>
        <v>46022</v>
      </c>
      <c r="CQ28" s="152">
        <f t="shared" si="17"/>
        <v>46143</v>
      </c>
    </row>
    <row r="29" spans="1:95" ht="33.950000000000003" customHeight="1">
      <c r="A29" s="318" t="s">
        <v>114</v>
      </c>
      <c r="B29" s="137" t="s">
        <v>54</v>
      </c>
      <c r="C29" s="138" t="s">
        <v>115</v>
      </c>
      <c r="D29" s="139" t="str">
        <f t="shared" ca="1" si="1"/>
        <v>En cours</v>
      </c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313">
        <f t="shared" si="2"/>
        <v>46022</v>
      </c>
      <c r="BB29" s="192"/>
      <c r="BG29" s="155"/>
      <c r="BH29" s="155"/>
      <c r="BI29" s="155"/>
      <c r="BJ29" s="155"/>
      <c r="BK29" s="155"/>
      <c r="BL29" s="155"/>
      <c r="BN29" s="155"/>
      <c r="BO29" s="221" t="s">
        <v>116</v>
      </c>
      <c r="BP29" s="227" t="s">
        <v>117</v>
      </c>
      <c r="BQ29" s="225" t="s">
        <v>58</v>
      </c>
      <c r="BR29" s="223" t="s">
        <v>59</v>
      </c>
      <c r="BS29" s="218" t="s">
        <v>60</v>
      </c>
      <c r="BT29" s="365">
        <v>44562</v>
      </c>
      <c r="BU29" s="365">
        <v>46022</v>
      </c>
      <c r="BV29" s="219">
        <f t="shared" si="3"/>
        <v>44562</v>
      </c>
      <c r="BW29" s="219">
        <f t="shared" si="4"/>
        <v>46022</v>
      </c>
      <c r="BX29" s="214" t="s">
        <v>0</v>
      </c>
      <c r="BY29" s="216" t="s">
        <v>118</v>
      </c>
      <c r="BZ29" s="176"/>
      <c r="CA29" s="180" t="s">
        <v>10</v>
      </c>
      <c r="CB29" s="180"/>
      <c r="CC29" s="180"/>
      <c r="CD29" s="184">
        <f>CF29-120</f>
        <v>44077</v>
      </c>
      <c r="CE29" s="184">
        <f t="shared" si="6"/>
        <v>44075</v>
      </c>
      <c r="CF29" s="184">
        <f t="shared" si="7"/>
        <v>44197</v>
      </c>
      <c r="CG29" s="184">
        <f t="shared" si="8"/>
        <v>44197</v>
      </c>
      <c r="CH29" s="184">
        <f>CJ29-365</f>
        <v>44197</v>
      </c>
      <c r="CI29" s="184">
        <f t="shared" si="10"/>
        <v>44197</v>
      </c>
      <c r="CJ29" s="184">
        <f t="shared" si="11"/>
        <v>44562</v>
      </c>
      <c r="CK29" s="184">
        <f t="shared" si="18"/>
        <v>44562</v>
      </c>
      <c r="CL29" s="152">
        <f t="shared" si="12"/>
        <v>45752</v>
      </c>
      <c r="CM29" s="152">
        <f t="shared" si="13"/>
        <v>45812</v>
      </c>
      <c r="CN29" s="152">
        <f t="shared" si="14"/>
        <v>45962</v>
      </c>
      <c r="CO29" s="152">
        <f t="shared" si="15"/>
        <v>45748</v>
      </c>
      <c r="CP29" s="152">
        <f t="shared" si="16"/>
        <v>45809</v>
      </c>
      <c r="CQ29" s="152">
        <f t="shared" si="17"/>
        <v>45962</v>
      </c>
    </row>
    <row r="30" spans="1:95" ht="33.950000000000003" customHeight="1">
      <c r="A30" s="318" t="s">
        <v>75</v>
      </c>
      <c r="B30" s="137" t="s">
        <v>54</v>
      </c>
      <c r="C30" s="138" t="s">
        <v>115</v>
      </c>
      <c r="D30" s="139" t="str">
        <f t="shared" ca="1" si="1"/>
        <v>À venir</v>
      </c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313">
        <f t="shared" si="2"/>
        <v>47483</v>
      </c>
      <c r="BB30" s="192"/>
      <c r="BG30" s="155"/>
      <c r="BH30" s="155"/>
      <c r="BI30" s="155"/>
      <c r="BJ30" s="155"/>
      <c r="BK30" s="155"/>
      <c r="BL30" s="155"/>
      <c r="BN30" s="155"/>
      <c r="BO30" s="221" t="s">
        <v>116</v>
      </c>
      <c r="BP30" s="220" t="s">
        <v>70</v>
      </c>
      <c r="BQ30" s="225" t="s">
        <v>58</v>
      </c>
      <c r="BR30" s="223" t="s">
        <v>59</v>
      </c>
      <c r="BS30" s="218" t="s">
        <v>60</v>
      </c>
      <c r="BT30" s="365">
        <f>BU29+1</f>
        <v>46023</v>
      </c>
      <c r="BU30" s="366">
        <f>BT30+1460</f>
        <v>47483</v>
      </c>
      <c r="BV30" s="219">
        <f t="shared" si="3"/>
        <v>46023</v>
      </c>
      <c r="BW30" s="219">
        <f t="shared" si="4"/>
        <v>47483</v>
      </c>
      <c r="BX30" s="214" t="s">
        <v>0</v>
      </c>
      <c r="BY30" s="216" t="s">
        <v>118</v>
      </c>
      <c r="BZ30" s="176"/>
      <c r="CA30" s="180" t="s">
        <v>10</v>
      </c>
      <c r="CB30" s="180"/>
      <c r="CC30" s="180"/>
      <c r="CD30" s="184">
        <f>CF30-152</f>
        <v>45506</v>
      </c>
      <c r="CE30" s="184">
        <f t="shared" si="6"/>
        <v>45505</v>
      </c>
      <c r="CF30" s="184">
        <f t="shared" si="7"/>
        <v>45658</v>
      </c>
      <c r="CG30" s="184">
        <f t="shared" si="8"/>
        <v>45658</v>
      </c>
      <c r="CH30" s="184">
        <f>CJ30-365</f>
        <v>45658</v>
      </c>
      <c r="CI30" s="184">
        <f t="shared" si="10"/>
        <v>45658</v>
      </c>
      <c r="CJ30" s="184">
        <f t="shared" si="11"/>
        <v>46023</v>
      </c>
      <c r="CK30" s="184">
        <f t="shared" si="18"/>
        <v>46023</v>
      </c>
      <c r="CL30" s="152">
        <f t="shared" si="12"/>
        <v>47213</v>
      </c>
      <c r="CM30" s="152">
        <f t="shared" si="13"/>
        <v>47273</v>
      </c>
      <c r="CN30" s="152">
        <f t="shared" si="14"/>
        <v>47423</v>
      </c>
      <c r="CO30" s="152">
        <f t="shared" si="15"/>
        <v>47209</v>
      </c>
      <c r="CP30" s="152">
        <f t="shared" si="16"/>
        <v>47270</v>
      </c>
      <c r="CQ30" s="152">
        <f t="shared" si="17"/>
        <v>47423</v>
      </c>
    </row>
    <row r="31" spans="1:95" ht="33.950000000000003" customHeight="1">
      <c r="A31" s="318" t="s">
        <v>119</v>
      </c>
      <c r="B31" s="137" t="s">
        <v>54</v>
      </c>
      <c r="C31" s="138" t="s">
        <v>120</v>
      </c>
      <c r="D31" s="139" t="str">
        <f t="shared" ca="1" si="1"/>
        <v>En cours</v>
      </c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313">
        <f t="shared" si="2"/>
        <v>47118</v>
      </c>
      <c r="BB31" s="192"/>
      <c r="BG31" s="155"/>
      <c r="BH31" s="155"/>
      <c r="BI31" s="155"/>
      <c r="BJ31" s="155"/>
      <c r="BK31" s="155"/>
      <c r="BL31" s="155"/>
      <c r="BN31" s="155"/>
      <c r="BO31" s="221" t="s">
        <v>121</v>
      </c>
      <c r="BP31" s="227" t="s">
        <v>119</v>
      </c>
      <c r="BQ31" s="225" t="s">
        <v>58</v>
      </c>
      <c r="BR31" s="223" t="s">
        <v>59</v>
      </c>
      <c r="BS31" s="218" t="s">
        <v>60</v>
      </c>
      <c r="BT31" s="365">
        <v>45658</v>
      </c>
      <c r="BU31" s="365">
        <v>47118</v>
      </c>
      <c r="BV31" s="219">
        <f t="shared" si="3"/>
        <v>45658</v>
      </c>
      <c r="BW31" s="219">
        <f t="shared" si="4"/>
        <v>47118</v>
      </c>
      <c r="BX31" s="214" t="s">
        <v>0</v>
      </c>
      <c r="BY31" s="216" t="s">
        <v>122</v>
      </c>
      <c r="BZ31" s="176"/>
      <c r="CA31" s="180" t="s">
        <v>10</v>
      </c>
      <c r="CB31" s="180"/>
      <c r="CC31" s="180"/>
      <c r="CD31" s="184">
        <f>CF31-120</f>
        <v>45233</v>
      </c>
      <c r="CE31" s="184">
        <f t="shared" si="6"/>
        <v>45231</v>
      </c>
      <c r="CF31" s="184">
        <f t="shared" si="7"/>
        <v>45353</v>
      </c>
      <c r="CG31" s="184">
        <f t="shared" si="8"/>
        <v>45352</v>
      </c>
      <c r="CH31" s="184">
        <f>CJ31-305</f>
        <v>45353</v>
      </c>
      <c r="CI31" s="184">
        <f t="shared" si="10"/>
        <v>45352</v>
      </c>
      <c r="CJ31" s="184">
        <f t="shared" si="11"/>
        <v>45658</v>
      </c>
      <c r="CK31" s="184">
        <f t="shared" si="18"/>
        <v>45658</v>
      </c>
      <c r="CL31" s="152">
        <f t="shared" si="12"/>
        <v>46848</v>
      </c>
      <c r="CM31" s="152">
        <f t="shared" si="13"/>
        <v>46908</v>
      </c>
      <c r="CN31" s="152">
        <f>BU31-60</f>
        <v>47058</v>
      </c>
      <c r="CO31" s="152">
        <f t="shared" si="15"/>
        <v>46844</v>
      </c>
      <c r="CP31" s="152">
        <f t="shared" si="16"/>
        <v>46905</v>
      </c>
      <c r="CQ31" s="152">
        <f>IF(DAY(CN31)&lt;=15,DATE(YEAR(CN31),MONTH(CN31),1),EOMONTH(CN31,0))</f>
        <v>47058</v>
      </c>
    </row>
    <row r="32" spans="1:95" ht="33.950000000000003" customHeight="1">
      <c r="A32" s="318" t="s">
        <v>123</v>
      </c>
      <c r="B32" s="137" t="s">
        <v>54</v>
      </c>
      <c r="C32" s="138" t="s">
        <v>124</v>
      </c>
      <c r="D32" s="139" t="str">
        <f t="shared" ca="1" si="1"/>
        <v>En cours</v>
      </c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313">
        <f t="shared" si="2"/>
        <v>46220</v>
      </c>
      <c r="BG32" s="155"/>
      <c r="BH32" s="155"/>
      <c r="BI32" s="155"/>
      <c r="BJ32" s="155"/>
      <c r="BK32" s="155"/>
      <c r="BL32" s="155"/>
      <c r="BN32" s="155"/>
      <c r="BO32" s="221" t="s">
        <v>125</v>
      </c>
      <c r="BP32" s="220" t="s">
        <v>123</v>
      </c>
      <c r="BQ32" s="225" t="s">
        <v>58</v>
      </c>
      <c r="BR32" s="223" t="s">
        <v>59</v>
      </c>
      <c r="BS32" s="217" t="s">
        <v>60</v>
      </c>
      <c r="BT32" s="365">
        <v>44760</v>
      </c>
      <c r="BU32" s="365">
        <v>46220</v>
      </c>
      <c r="BV32" s="219">
        <f t="shared" si="3"/>
        <v>44773</v>
      </c>
      <c r="BW32" s="219">
        <f t="shared" si="4"/>
        <v>46234</v>
      </c>
      <c r="BX32" s="214" t="s">
        <v>0</v>
      </c>
      <c r="BY32" s="216" t="s">
        <v>126</v>
      </c>
      <c r="BZ32" s="176"/>
      <c r="CA32" s="180" t="s">
        <v>10</v>
      </c>
      <c r="CB32" s="180"/>
      <c r="CC32" s="180"/>
      <c r="CD32" s="228">
        <f>CF32-90</f>
        <v>44490</v>
      </c>
      <c r="CE32" s="228">
        <f t="shared" si="6"/>
        <v>44500</v>
      </c>
      <c r="CF32" s="228">
        <f t="shared" si="7"/>
        <v>44580</v>
      </c>
      <c r="CG32" s="228">
        <f t="shared" si="8"/>
        <v>44592</v>
      </c>
      <c r="CH32" s="228">
        <f>CJ32-180</f>
        <v>44580</v>
      </c>
      <c r="CI32" s="228">
        <f t="shared" si="10"/>
        <v>44592</v>
      </c>
      <c r="CJ32" s="228">
        <f t="shared" si="11"/>
        <v>44760</v>
      </c>
      <c r="CK32" s="228">
        <f t="shared" si="18"/>
        <v>44773</v>
      </c>
      <c r="CL32" s="152">
        <f t="shared" si="12"/>
        <v>45950</v>
      </c>
      <c r="CM32" s="152">
        <f t="shared" si="13"/>
        <v>46010</v>
      </c>
      <c r="CN32" s="152">
        <f t="shared" si="14"/>
        <v>46160</v>
      </c>
      <c r="CO32" s="152">
        <f t="shared" si="15"/>
        <v>45961</v>
      </c>
      <c r="CP32" s="152">
        <f t="shared" si="16"/>
        <v>46022</v>
      </c>
      <c r="CQ32" s="152">
        <f t="shared" si="17"/>
        <v>46173</v>
      </c>
    </row>
    <row r="33" spans="1:95" ht="33.950000000000003" customHeight="1">
      <c r="A33" s="318" t="s">
        <v>75</v>
      </c>
      <c r="B33" s="137" t="s">
        <v>54</v>
      </c>
      <c r="C33" s="138" t="s">
        <v>124</v>
      </c>
      <c r="D33" s="139" t="str">
        <f t="shared" ca="1" si="1"/>
        <v>À venir</v>
      </c>
      <c r="E33" s="145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313">
        <f t="shared" si="2"/>
        <v>47681</v>
      </c>
      <c r="BG33" s="155"/>
      <c r="BH33" s="155"/>
      <c r="BI33" s="155"/>
      <c r="BJ33" s="155"/>
      <c r="BK33" s="155"/>
      <c r="BL33" s="155"/>
      <c r="BN33" s="155"/>
      <c r="BO33" s="221" t="s">
        <v>125</v>
      </c>
      <c r="BP33" s="220" t="s">
        <v>70</v>
      </c>
      <c r="BQ33" s="225" t="s">
        <v>58</v>
      </c>
      <c r="BR33" s="223" t="s">
        <v>59</v>
      </c>
      <c r="BS33" s="217" t="s">
        <v>60</v>
      </c>
      <c r="BT33" s="365">
        <v>46221</v>
      </c>
      <c r="BU33" s="365">
        <v>47681</v>
      </c>
      <c r="BV33" s="219">
        <f t="shared" si="3"/>
        <v>46234</v>
      </c>
      <c r="BW33" s="219">
        <f t="shared" si="4"/>
        <v>47695</v>
      </c>
      <c r="BX33" s="214" t="s">
        <v>0</v>
      </c>
      <c r="BY33" s="216" t="s">
        <v>126</v>
      </c>
      <c r="BZ33" s="176"/>
      <c r="CA33" s="180" t="s">
        <v>10</v>
      </c>
      <c r="CB33" s="180"/>
      <c r="CC33" s="180"/>
      <c r="CD33" s="228">
        <f>CF33-152</f>
        <v>45889</v>
      </c>
      <c r="CE33" s="228">
        <f t="shared" si="6"/>
        <v>45900</v>
      </c>
      <c r="CF33" s="228">
        <f t="shared" si="7"/>
        <v>46041</v>
      </c>
      <c r="CG33" s="228">
        <f t="shared" si="8"/>
        <v>46053</v>
      </c>
      <c r="CH33" s="228">
        <f>CJ33-180</f>
        <v>46041</v>
      </c>
      <c r="CI33" s="228">
        <f t="shared" si="10"/>
        <v>46053</v>
      </c>
      <c r="CJ33" s="228">
        <f t="shared" si="11"/>
        <v>46221</v>
      </c>
      <c r="CK33" s="228">
        <f t="shared" si="18"/>
        <v>46234</v>
      </c>
      <c r="CL33" s="152">
        <f t="shared" si="12"/>
        <v>47411</v>
      </c>
      <c r="CM33" s="152">
        <f t="shared" si="13"/>
        <v>47471</v>
      </c>
      <c r="CN33" s="152">
        <f t="shared" si="14"/>
        <v>47621</v>
      </c>
      <c r="CO33" s="152">
        <f t="shared" si="15"/>
        <v>47422</v>
      </c>
      <c r="CP33" s="152">
        <f t="shared" si="16"/>
        <v>47483</v>
      </c>
      <c r="CQ33" s="152">
        <f t="shared" si="17"/>
        <v>47634</v>
      </c>
    </row>
    <row r="34" spans="1:95" ht="33.950000000000003" customHeight="1">
      <c r="A34" s="318" t="s">
        <v>127</v>
      </c>
      <c r="B34" s="137" t="s">
        <v>90</v>
      </c>
      <c r="C34" s="138" t="s">
        <v>128</v>
      </c>
      <c r="D34" s="139" t="str">
        <f t="shared" ca="1" si="1"/>
        <v>En cours</v>
      </c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313">
        <f t="shared" si="2"/>
        <v>46752</v>
      </c>
      <c r="BB34" s="192"/>
      <c r="BG34" s="155"/>
      <c r="BH34" s="155"/>
      <c r="BI34" s="155"/>
      <c r="BJ34" s="155"/>
      <c r="BK34" s="155"/>
      <c r="BL34" s="155"/>
      <c r="BN34" s="155"/>
      <c r="BO34" s="221" t="s">
        <v>129</v>
      </c>
      <c r="BP34" s="229" t="s">
        <v>127</v>
      </c>
      <c r="BQ34" s="225" t="s">
        <v>58</v>
      </c>
      <c r="BR34" s="223" t="s">
        <v>59</v>
      </c>
      <c r="BS34" s="217" t="s">
        <v>60</v>
      </c>
      <c r="BT34" s="365">
        <v>45292</v>
      </c>
      <c r="BU34" s="365">
        <v>46752</v>
      </c>
      <c r="BV34" s="219">
        <f t="shared" si="3"/>
        <v>45292</v>
      </c>
      <c r="BW34" s="219">
        <f t="shared" si="4"/>
        <v>46752</v>
      </c>
      <c r="BX34" s="214" t="s">
        <v>0</v>
      </c>
      <c r="BY34" s="176" t="s">
        <v>130</v>
      </c>
      <c r="BZ34" s="176"/>
      <c r="CA34" s="180" t="s">
        <v>10</v>
      </c>
      <c r="CB34" s="180"/>
      <c r="CC34" s="180"/>
      <c r="CD34" s="228">
        <f>CF34-90</f>
        <v>45022</v>
      </c>
      <c r="CE34" s="228">
        <f t="shared" si="6"/>
        <v>45017</v>
      </c>
      <c r="CF34" s="228">
        <f t="shared" si="7"/>
        <v>45112</v>
      </c>
      <c r="CG34" s="228">
        <f t="shared" si="8"/>
        <v>45108</v>
      </c>
      <c r="CH34" s="228">
        <f>CJ34-180</f>
        <v>45112</v>
      </c>
      <c r="CI34" s="228">
        <f t="shared" si="10"/>
        <v>45108</v>
      </c>
      <c r="CJ34" s="228">
        <f t="shared" si="11"/>
        <v>45292</v>
      </c>
      <c r="CK34" s="228">
        <f t="shared" si="18"/>
        <v>45292</v>
      </c>
      <c r="CL34" s="152">
        <f t="shared" si="12"/>
        <v>46482</v>
      </c>
      <c r="CM34" s="152">
        <f t="shared" si="13"/>
        <v>46542</v>
      </c>
      <c r="CN34" s="152">
        <f t="shared" si="14"/>
        <v>46692</v>
      </c>
      <c r="CO34" s="152">
        <f t="shared" si="15"/>
        <v>46478</v>
      </c>
      <c r="CP34" s="152">
        <f t="shared" si="16"/>
        <v>46539</v>
      </c>
      <c r="CQ34" s="152">
        <f t="shared" si="17"/>
        <v>46692</v>
      </c>
    </row>
    <row r="35" spans="1:95" s="5" customFormat="1" ht="46.5" customHeight="1">
      <c r="A35" s="137" t="s">
        <v>131</v>
      </c>
      <c r="B35" s="137" t="s">
        <v>54</v>
      </c>
      <c r="C35" s="138" t="s">
        <v>132</v>
      </c>
      <c r="D35" s="139" t="str">
        <f ca="1">IF(BU35&lt;TODAY(),"Terminé",(IF(BT35&gt;=TODAY(),"À venir","En cours")))</f>
        <v>En cours</v>
      </c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313">
        <f>BU35</f>
        <v>46089</v>
      </c>
      <c r="BB35"/>
      <c r="BC35"/>
      <c r="BD35"/>
      <c r="BE35"/>
      <c r="BF35"/>
      <c r="BG35"/>
      <c r="BH35"/>
      <c r="BI35"/>
      <c r="BN35" s="382" t="s">
        <v>133</v>
      </c>
      <c r="BO35" s="70" t="s">
        <v>131</v>
      </c>
      <c r="BP35" s="24" t="s">
        <v>134</v>
      </c>
      <c r="BQ35" s="24" t="s">
        <v>59</v>
      </c>
      <c r="BR35" s="14" t="s">
        <v>60</v>
      </c>
      <c r="BS35" s="217" t="s">
        <v>60</v>
      </c>
      <c r="BT35" s="11">
        <v>44629</v>
      </c>
      <c r="BU35" s="40">
        <v>46089</v>
      </c>
      <c r="BV35" s="35">
        <f>IF(DAY(BT35)&lt;=15,DATE(YEAR(BT35),MONTH(BT35),1),EOMONTH(BT35,0))</f>
        <v>44621</v>
      </c>
      <c r="BW35" s="35">
        <f>IF(DAY(BU35)&lt;=15,DATE(YEAR(BU35),MONTH(BU35),1),EOMONTH(BU35,0))</f>
        <v>46082</v>
      </c>
      <c r="BX35" s="14" t="s">
        <v>0</v>
      </c>
      <c r="BY35" s="80" t="s">
        <v>135</v>
      </c>
      <c r="BZ35" s="46" t="s">
        <v>9</v>
      </c>
      <c r="CA35" s="46" t="s">
        <v>10</v>
      </c>
      <c r="CB35" s="46"/>
      <c r="CC35" s="53"/>
      <c r="CD35" s="3">
        <f>CF35-120</f>
        <v>44329</v>
      </c>
      <c r="CE35" s="3">
        <f>IF(DAY(CD35)&lt;=15,DATE(YEAR(CD35),MONTH(CD35),1),EOMONTH(CD35,0))</f>
        <v>44317</v>
      </c>
      <c r="CF35" s="3">
        <f>CH35</f>
        <v>44449</v>
      </c>
      <c r="CG35" s="3">
        <f>IF(DAY(CF35)&lt;=15,DATE(YEAR(CF35),MONTH(CF35),1),EOMONTH(CF35,0))</f>
        <v>44440</v>
      </c>
      <c r="CH35" s="3">
        <f>CJ35-180</f>
        <v>44449</v>
      </c>
      <c r="CI35" s="3">
        <f>IF(DAY(CH35)&lt;=15,DATE(YEAR(CH35),MONTH(CH35),1),EOMONTH(CH35,0))</f>
        <v>44440</v>
      </c>
      <c r="CJ35" s="3">
        <f>BT35</f>
        <v>44629</v>
      </c>
      <c r="CK35" s="3">
        <f>IF(DAY(CJ35)&lt;=15,DATE(YEAR(CJ35),MONTH(CJ35),1),EOMONTH(CJ35,0))</f>
        <v>44621</v>
      </c>
      <c r="CL35" s="152">
        <f>BU35-270</f>
        <v>45819</v>
      </c>
      <c r="CM35" s="152">
        <f>BU35-210</f>
        <v>45879</v>
      </c>
      <c r="CN35" s="152">
        <f>BU35-60</f>
        <v>46029</v>
      </c>
      <c r="CO35" s="152">
        <f t="shared" ref="CO35:CQ38" si="37">IF(DAY(CL35)&lt;=15,DATE(YEAR(CL35),MONTH(CL35),1),EOMONTH(CL35,0))</f>
        <v>45809</v>
      </c>
      <c r="CP35" s="152">
        <f t="shared" si="37"/>
        <v>45870</v>
      </c>
      <c r="CQ35" s="152">
        <f t="shared" si="37"/>
        <v>46023</v>
      </c>
    </row>
    <row r="36" spans="1:95" s="5" customFormat="1" ht="46.5" customHeight="1">
      <c r="A36" s="137" t="s">
        <v>68</v>
      </c>
      <c r="B36" s="137" t="s">
        <v>54</v>
      </c>
      <c r="C36" s="138" t="s">
        <v>136</v>
      </c>
      <c r="D36" s="139" t="str">
        <f ca="1">IF(BU36&lt;TODAY(),"Terminé",(IF(BT36&gt;=TODAY(),"À venir","En cours")))</f>
        <v>À venir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313">
        <f>BU36</f>
        <v>47482</v>
      </c>
      <c r="BB36"/>
      <c r="BC36"/>
      <c r="BD36"/>
      <c r="BE36"/>
      <c r="BF36"/>
      <c r="BG36"/>
      <c r="BH36"/>
      <c r="BI36"/>
      <c r="BN36" s="378"/>
      <c r="BO36" s="70" t="s">
        <v>131</v>
      </c>
      <c r="BP36" s="70" t="s">
        <v>137</v>
      </c>
      <c r="BQ36" s="24" t="s">
        <v>59</v>
      </c>
      <c r="BR36" s="379"/>
      <c r="BS36" s="380"/>
      <c r="BT36" s="40">
        <v>46023</v>
      </c>
      <c r="BU36" s="35">
        <v>47482</v>
      </c>
      <c r="BV36" s="35">
        <f t="shared" ref="BV36:BV37" si="38">IF(DAY(BT36)&lt;=15,DATE(YEAR(BT36),MONTH(BT36),1),EOMONTH(BT36,0))</f>
        <v>46023</v>
      </c>
      <c r="BW36" s="35">
        <f t="shared" ref="BW36:BW37" si="39">IF(DAY(BU36)&lt;=15,DATE(YEAR(BU36),MONTH(BU36),1),EOMONTH(BU36,0))</f>
        <v>47483</v>
      </c>
      <c r="BX36" s="14" t="s">
        <v>0</v>
      </c>
      <c r="BY36" s="381" t="s">
        <v>138</v>
      </c>
      <c r="BZ36" s="46"/>
      <c r="CA36" s="46"/>
      <c r="CB36" s="53"/>
      <c r="CC36" s="3"/>
      <c r="CD36" s="3">
        <f t="shared" ref="CD36:CD37" si="40">CF36-120</f>
        <v>45723</v>
      </c>
      <c r="CE36" s="3">
        <f t="shared" ref="CE36:CE37" si="41">IF(DAY(CD36)&lt;=15,DATE(YEAR(CD36),MONTH(CD36),1),EOMONTH(CD36,0))</f>
        <v>45717</v>
      </c>
      <c r="CF36" s="3">
        <f t="shared" ref="CF36:CF37" si="42">CH36</f>
        <v>45843</v>
      </c>
      <c r="CG36" s="3">
        <f t="shared" ref="CG36:CG37" si="43">IF(DAY(CF36)&lt;=15,DATE(YEAR(CF36),MONTH(CF36),1),EOMONTH(CF36,0))</f>
        <v>45839</v>
      </c>
      <c r="CH36" s="3">
        <f t="shared" ref="CH36:CH37" si="44">CJ36-180</f>
        <v>45843</v>
      </c>
      <c r="CI36" s="3">
        <f t="shared" ref="CI36:CI37" si="45">IF(DAY(CH36)&lt;=15,DATE(YEAR(CH36),MONTH(CH36),1),EOMONTH(CH36,0))</f>
        <v>45839</v>
      </c>
      <c r="CJ36" s="3">
        <f t="shared" ref="CJ36:CJ37" si="46">BT36</f>
        <v>46023</v>
      </c>
      <c r="CK36" s="3">
        <f t="shared" ref="CK36:CK37" si="47">IF(DAY(CJ36)&lt;=15,DATE(YEAR(CJ36),MONTH(CJ36),1),EOMONTH(CJ36,0))</f>
        <v>46023</v>
      </c>
      <c r="CL36" s="152">
        <f>BU36-270</f>
        <v>47212</v>
      </c>
      <c r="CM36" s="152">
        <f>BU36-210</f>
        <v>47272</v>
      </c>
      <c r="CN36" s="152">
        <f>BU36-60</f>
        <v>47422</v>
      </c>
      <c r="CO36" s="152">
        <f t="shared" si="37"/>
        <v>47209</v>
      </c>
      <c r="CP36" s="152">
        <f t="shared" si="37"/>
        <v>47270</v>
      </c>
      <c r="CQ36" s="152">
        <f t="shared" si="37"/>
        <v>47422</v>
      </c>
    </row>
    <row r="37" spans="1:95" s="5" customFormat="1" ht="46.5" customHeight="1">
      <c r="A37" s="137" t="s">
        <v>68</v>
      </c>
      <c r="B37" s="137" t="s">
        <v>54</v>
      </c>
      <c r="C37" s="138" t="s">
        <v>139</v>
      </c>
      <c r="D37" s="139" t="str">
        <f ca="1">IF(BU37&lt;TODAY(),"Terminé",(IF(BT37&gt;=TODAY(),"À venir","En cours")))</f>
        <v>À venir</v>
      </c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313">
        <f>BU37</f>
        <v>47482</v>
      </c>
      <c r="BB37"/>
      <c r="BC37"/>
      <c r="BD37"/>
      <c r="BE37"/>
      <c r="BF37"/>
      <c r="BG37"/>
      <c r="BH37"/>
      <c r="BI37"/>
      <c r="BN37" s="378"/>
      <c r="BO37" s="70" t="s">
        <v>131</v>
      </c>
      <c r="BP37" s="70" t="s">
        <v>140</v>
      </c>
      <c r="BQ37" s="24" t="s">
        <v>59</v>
      </c>
      <c r="BR37" s="379"/>
      <c r="BS37" s="380"/>
      <c r="BT37" s="40">
        <v>46023</v>
      </c>
      <c r="BU37" s="35">
        <v>47482</v>
      </c>
      <c r="BV37" s="35">
        <f t="shared" si="38"/>
        <v>46023</v>
      </c>
      <c r="BW37" s="35">
        <f t="shared" si="39"/>
        <v>47483</v>
      </c>
      <c r="BX37" s="14" t="s">
        <v>0</v>
      </c>
      <c r="BY37" s="381" t="s">
        <v>141</v>
      </c>
      <c r="BZ37" s="46"/>
      <c r="CA37" s="46"/>
      <c r="CB37" s="53"/>
      <c r="CC37" s="3"/>
      <c r="CD37" s="3">
        <f t="shared" si="40"/>
        <v>45723</v>
      </c>
      <c r="CE37" s="3">
        <f t="shared" si="41"/>
        <v>45717</v>
      </c>
      <c r="CF37" s="3">
        <f t="shared" si="42"/>
        <v>45843</v>
      </c>
      <c r="CG37" s="3">
        <f t="shared" si="43"/>
        <v>45839</v>
      </c>
      <c r="CH37" s="3">
        <f t="shared" si="44"/>
        <v>45843</v>
      </c>
      <c r="CI37" s="3">
        <f t="shared" si="45"/>
        <v>45839</v>
      </c>
      <c r="CJ37" s="3">
        <f t="shared" si="46"/>
        <v>46023</v>
      </c>
      <c r="CK37" s="3">
        <f t="shared" si="47"/>
        <v>46023</v>
      </c>
      <c r="CL37" s="152">
        <f>BU37-270</f>
        <v>47212</v>
      </c>
      <c r="CM37" s="152">
        <f>BU37-210</f>
        <v>47272</v>
      </c>
      <c r="CN37" s="152">
        <f>BU37-60</f>
        <v>47422</v>
      </c>
      <c r="CO37" s="152">
        <f t="shared" si="37"/>
        <v>47209</v>
      </c>
      <c r="CP37" s="152">
        <f t="shared" si="37"/>
        <v>47270</v>
      </c>
      <c r="CQ37" s="152">
        <f t="shared" si="37"/>
        <v>47422</v>
      </c>
    </row>
    <row r="38" spans="1:95" ht="48.6" hidden="1" customHeight="1">
      <c r="A38" s="318" t="s">
        <v>142</v>
      </c>
      <c r="B38" s="137" t="s">
        <v>143</v>
      </c>
      <c r="C38" s="138" t="s">
        <v>144</v>
      </c>
      <c r="D38" s="139" t="str">
        <f t="shared" ca="1" si="1"/>
        <v>En cours</v>
      </c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313">
        <f t="shared" si="2"/>
        <v>45900</v>
      </c>
      <c r="BG38" s="155"/>
      <c r="BH38" s="155"/>
      <c r="BI38" s="155"/>
      <c r="BJ38" s="155"/>
      <c r="BK38" s="155"/>
      <c r="BL38" s="155"/>
      <c r="BN38" s="155"/>
      <c r="BO38" s="221" t="s">
        <v>145</v>
      </c>
      <c r="BP38" s="220" t="s">
        <v>142</v>
      </c>
      <c r="BQ38" s="176" t="s">
        <v>143</v>
      </c>
      <c r="BR38" s="223" t="s">
        <v>143</v>
      </c>
      <c r="BS38" s="218"/>
      <c r="BT38" s="365">
        <f>BU38-1460</f>
        <v>44440</v>
      </c>
      <c r="BU38" s="365">
        <v>45900</v>
      </c>
      <c r="BV38" s="219">
        <f t="shared" si="3"/>
        <v>44440</v>
      </c>
      <c r="BW38" s="219">
        <f t="shared" si="4"/>
        <v>45900</v>
      </c>
      <c r="BX38" s="214" t="s">
        <v>4</v>
      </c>
      <c r="BY38" s="216" t="s">
        <v>146</v>
      </c>
      <c r="BZ38" s="176"/>
      <c r="CA38" s="180" t="s">
        <v>13</v>
      </c>
      <c r="CB38" s="180"/>
      <c r="CC38" s="180"/>
      <c r="CD38" s="184">
        <f>CF38-120</f>
        <v>44080</v>
      </c>
      <c r="CE38" s="184">
        <f t="shared" si="6"/>
        <v>44075</v>
      </c>
      <c r="CF38" s="184">
        <f t="shared" si="7"/>
        <v>44200</v>
      </c>
      <c r="CG38" s="184">
        <f t="shared" si="8"/>
        <v>44197</v>
      </c>
      <c r="CH38" s="184">
        <f>CJ38-240</f>
        <v>44200</v>
      </c>
      <c r="CI38" s="184">
        <f t="shared" si="10"/>
        <v>44197</v>
      </c>
      <c r="CJ38" s="184">
        <f t="shared" si="11"/>
        <v>44440</v>
      </c>
      <c r="CK38" s="184">
        <f t="shared" si="18"/>
        <v>44440</v>
      </c>
      <c r="CL38" s="152">
        <f>BU38-270</f>
        <v>45630</v>
      </c>
      <c r="CM38" s="152">
        <f>BU38-210</f>
        <v>45690</v>
      </c>
      <c r="CN38" s="152">
        <f>BU38-60</f>
        <v>45840</v>
      </c>
      <c r="CO38" s="152">
        <f t="shared" si="37"/>
        <v>45627</v>
      </c>
      <c r="CP38" s="152">
        <f t="shared" si="37"/>
        <v>45689</v>
      </c>
      <c r="CQ38" s="152">
        <f t="shared" si="37"/>
        <v>45839</v>
      </c>
    </row>
    <row r="39" spans="1:95" ht="49.5" customHeight="1">
      <c r="A39" s="318" t="s">
        <v>147</v>
      </c>
      <c r="B39" s="137" t="s">
        <v>143</v>
      </c>
      <c r="C39" s="138" t="s">
        <v>148</v>
      </c>
      <c r="D39" s="139" t="str">
        <f t="shared" ca="1" si="1"/>
        <v>À venir</v>
      </c>
      <c r="E39" s="145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313">
        <f t="shared" si="2"/>
        <v>47361</v>
      </c>
      <c r="BG39" s="155"/>
      <c r="BH39" s="155"/>
      <c r="BI39" s="155"/>
      <c r="BJ39" s="155"/>
      <c r="BK39" s="155"/>
      <c r="BL39" s="155"/>
      <c r="BN39" s="155"/>
      <c r="BO39" s="221" t="s">
        <v>145</v>
      </c>
      <c r="BP39" s="220" t="s">
        <v>70</v>
      </c>
      <c r="BQ39" s="176" t="s">
        <v>143</v>
      </c>
      <c r="BR39" s="223" t="s">
        <v>143</v>
      </c>
      <c r="BS39" s="218"/>
      <c r="BT39" s="365">
        <f>BU38+1</f>
        <v>45901</v>
      </c>
      <c r="BU39" s="365">
        <f>BT39+1460</f>
        <v>47361</v>
      </c>
      <c r="BV39" s="219">
        <f t="shared" si="3"/>
        <v>45901</v>
      </c>
      <c r="BW39" s="219">
        <f t="shared" si="4"/>
        <v>47361</v>
      </c>
      <c r="BX39" s="214" t="s">
        <v>4</v>
      </c>
      <c r="BY39" s="216" t="s">
        <v>146</v>
      </c>
      <c r="BZ39" s="176"/>
      <c r="CA39" s="180" t="s">
        <v>13</v>
      </c>
      <c r="CB39" s="180"/>
      <c r="CC39" s="180"/>
      <c r="CD39" s="184">
        <f>CF39-150</f>
        <v>45571</v>
      </c>
      <c r="CE39" s="184">
        <f t="shared" si="6"/>
        <v>45566</v>
      </c>
      <c r="CF39" s="184">
        <f t="shared" si="7"/>
        <v>45721</v>
      </c>
      <c r="CG39" s="184">
        <f t="shared" si="8"/>
        <v>45717</v>
      </c>
      <c r="CH39" s="184">
        <f>CJ39-180</f>
        <v>45721</v>
      </c>
      <c r="CI39" s="184">
        <f t="shared" si="10"/>
        <v>45717</v>
      </c>
      <c r="CJ39" s="184">
        <f t="shared" si="11"/>
        <v>45901</v>
      </c>
      <c r="CK39" s="184">
        <f t="shared" si="18"/>
        <v>45901</v>
      </c>
      <c r="CL39" s="152">
        <f t="shared" si="12"/>
        <v>47091</v>
      </c>
      <c r="CM39" s="152">
        <f t="shared" si="13"/>
        <v>47151</v>
      </c>
      <c r="CN39" s="152">
        <f t="shared" si="14"/>
        <v>47301</v>
      </c>
      <c r="CO39" s="152">
        <f t="shared" si="15"/>
        <v>47088</v>
      </c>
      <c r="CP39" s="152">
        <f t="shared" si="16"/>
        <v>47150</v>
      </c>
      <c r="CQ39" s="152">
        <f t="shared" si="17"/>
        <v>47300</v>
      </c>
    </row>
    <row r="40" spans="1:95" ht="33.950000000000003" customHeight="1">
      <c r="A40" s="318" t="s">
        <v>149</v>
      </c>
      <c r="B40" s="137" t="s">
        <v>143</v>
      </c>
      <c r="C40" s="138" t="s">
        <v>150</v>
      </c>
      <c r="D40" s="139" t="str">
        <f t="shared" ca="1" si="1"/>
        <v>À venir</v>
      </c>
      <c r="E40" s="14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313">
        <f t="shared" si="2"/>
        <v>47664</v>
      </c>
      <c r="BG40" s="155"/>
      <c r="BH40" s="155"/>
      <c r="BI40" s="155"/>
      <c r="BJ40" s="155"/>
      <c r="BK40" s="155"/>
      <c r="BL40" s="155"/>
      <c r="BN40" s="155"/>
      <c r="BO40" s="221" t="s">
        <v>149</v>
      </c>
      <c r="BP40" s="220" t="s">
        <v>151</v>
      </c>
      <c r="BQ40" s="176" t="s">
        <v>143</v>
      </c>
      <c r="BR40" s="176" t="s">
        <v>143</v>
      </c>
      <c r="BS40" s="218"/>
      <c r="BT40" s="365">
        <v>45828</v>
      </c>
      <c r="BU40" s="365">
        <v>47664</v>
      </c>
      <c r="BV40" s="219">
        <f t="shared" ref="BV40" si="48">IF(DAY(BT40)&lt;=15,DATE(YEAR(BT40),MONTH(BT40),1),EOMONTH(BT40,0))</f>
        <v>45838</v>
      </c>
      <c r="BW40" s="219">
        <f t="shared" ref="BW40" si="49">IF(DAY(BU40)&lt;=15,DATE(YEAR(BU40),MONTH(BU40),1),EOMONTH(BU40,0))</f>
        <v>47664</v>
      </c>
      <c r="BX40" s="214" t="s">
        <v>0</v>
      </c>
      <c r="BY40" s="216" t="s">
        <v>152</v>
      </c>
      <c r="BZ40" s="176"/>
      <c r="CA40" s="180"/>
      <c r="CB40" s="180"/>
      <c r="CC40" s="180"/>
      <c r="CD40" s="184">
        <f>CF40-150</f>
        <v>45558</v>
      </c>
      <c r="CE40" s="184">
        <f t="shared" ref="CE40" si="50">IF(DAY(CD40)&lt;=15,DATE(YEAR(CD40),MONTH(CD40),1),EOMONTH(CD40,0))</f>
        <v>45565</v>
      </c>
      <c r="CF40" s="184">
        <f t="shared" ref="CF40" si="51">CH40</f>
        <v>45708</v>
      </c>
      <c r="CG40" s="184">
        <f t="shared" ref="CG40" si="52">IF(DAY(CF40)&lt;=15,DATE(YEAR(CF40),MONTH(CF40),1),EOMONTH(CF40,0))</f>
        <v>45716</v>
      </c>
      <c r="CH40" s="184">
        <f>CJ40-120</f>
        <v>45708</v>
      </c>
      <c r="CI40" s="184">
        <f t="shared" ref="CI40" si="53">IF(DAY(CH40)&lt;=15,DATE(YEAR(CH40),MONTH(CH40),1),EOMONTH(CH40,0))</f>
        <v>45716</v>
      </c>
      <c r="CJ40" s="184">
        <f t="shared" ref="CJ40" si="54">BT40</f>
        <v>45828</v>
      </c>
      <c r="CK40" s="184">
        <f t="shared" ref="CK40" si="55">IF(DAY(CJ40)&lt;=15,DATE(YEAR(CJ40),MONTH(CJ40),1),EOMONTH(CJ40,0))</f>
        <v>45838</v>
      </c>
      <c r="CL40" s="152">
        <f t="shared" ref="CL40" si="56">BU40-270</f>
        <v>47394</v>
      </c>
      <c r="CM40" s="152">
        <f t="shared" ref="CM40" si="57">BU40-210</f>
        <v>47454</v>
      </c>
      <c r="CN40" s="152">
        <f t="shared" ref="CN40" si="58">BU40-60</f>
        <v>47604</v>
      </c>
      <c r="CO40" s="152">
        <f t="shared" ref="CO40" si="59">IF(DAY(CL40)&lt;=15,DATE(YEAR(CL40),MONTH(CL40),1),EOMONTH(CL40,0))</f>
        <v>47392</v>
      </c>
      <c r="CP40" s="152">
        <f t="shared" ref="CP40" si="60">IF(DAY(CM40)&lt;=15,DATE(YEAR(CM40),MONTH(CM40),1),EOMONTH(CM40,0))</f>
        <v>47453</v>
      </c>
      <c r="CQ40" s="152">
        <f t="shared" ref="CQ40" si="61">IF(DAY(CN40)&lt;=15,DATE(YEAR(CN40),MONTH(CN40),1),EOMONTH(CN40,0))</f>
        <v>47604</v>
      </c>
    </row>
    <row r="41" spans="1:95" ht="33.950000000000003" customHeight="1">
      <c r="A41" s="318" t="s">
        <v>153</v>
      </c>
      <c r="B41" s="137" t="s">
        <v>143</v>
      </c>
      <c r="C41" s="138" t="s">
        <v>154</v>
      </c>
      <c r="D41" s="139" t="str">
        <f t="shared" ca="1" si="1"/>
        <v>En cours</v>
      </c>
      <c r="E41" s="145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313">
        <f t="shared" si="2"/>
        <v>46102</v>
      </c>
      <c r="BG41" s="155"/>
      <c r="BH41" s="155"/>
      <c r="BI41" s="155"/>
      <c r="BJ41" s="155"/>
      <c r="BK41" s="155"/>
      <c r="BL41" s="155"/>
      <c r="BN41" s="155"/>
      <c r="BO41" s="221" t="s">
        <v>155</v>
      </c>
      <c r="BP41" s="220" t="s">
        <v>153</v>
      </c>
      <c r="BQ41" s="176" t="s">
        <v>143</v>
      </c>
      <c r="BR41" s="223" t="s">
        <v>143</v>
      </c>
      <c r="BS41" s="218" t="s">
        <v>60</v>
      </c>
      <c r="BT41" s="365">
        <v>44642</v>
      </c>
      <c r="BU41" s="365">
        <v>46102</v>
      </c>
      <c r="BV41" s="219">
        <f t="shared" si="3"/>
        <v>44651</v>
      </c>
      <c r="BW41" s="219">
        <f t="shared" si="4"/>
        <v>46112</v>
      </c>
      <c r="BX41" s="214" t="s">
        <v>4</v>
      </c>
      <c r="BY41" s="216" t="s">
        <v>156</v>
      </c>
      <c r="BZ41" s="176"/>
      <c r="CA41" s="180" t="s">
        <v>13</v>
      </c>
      <c r="CB41" s="180"/>
      <c r="CC41" s="180"/>
      <c r="CD41" s="184">
        <f>CF41-120</f>
        <v>44282</v>
      </c>
      <c r="CE41" s="184">
        <f t="shared" si="6"/>
        <v>44286</v>
      </c>
      <c r="CF41" s="184">
        <f t="shared" si="7"/>
        <v>44402</v>
      </c>
      <c r="CG41" s="184">
        <f t="shared" si="8"/>
        <v>44408</v>
      </c>
      <c r="CH41" s="184">
        <f>CJ41-240</f>
        <v>44402</v>
      </c>
      <c r="CI41" s="184">
        <f t="shared" si="10"/>
        <v>44408</v>
      </c>
      <c r="CJ41" s="184">
        <f t="shared" si="11"/>
        <v>44642</v>
      </c>
      <c r="CK41" s="184">
        <f t="shared" si="18"/>
        <v>44651</v>
      </c>
      <c r="CL41" s="152">
        <f t="shared" si="12"/>
        <v>45832</v>
      </c>
      <c r="CM41" s="152">
        <f t="shared" si="13"/>
        <v>45892</v>
      </c>
      <c r="CN41" s="152">
        <f t="shared" si="14"/>
        <v>46042</v>
      </c>
      <c r="CO41" s="152">
        <f t="shared" si="15"/>
        <v>45838</v>
      </c>
      <c r="CP41" s="152">
        <f t="shared" si="16"/>
        <v>45900</v>
      </c>
      <c r="CQ41" s="152">
        <f t="shared" si="17"/>
        <v>46053</v>
      </c>
    </row>
    <row r="42" spans="1:95" ht="33.950000000000003" customHeight="1">
      <c r="A42" s="318" t="s">
        <v>75</v>
      </c>
      <c r="B42" s="137" t="s">
        <v>143</v>
      </c>
      <c r="C42" s="138" t="s">
        <v>154</v>
      </c>
      <c r="D42" s="139" t="str">
        <f t="shared" ca="1" si="1"/>
        <v>À venir</v>
      </c>
      <c r="E42" s="145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313">
        <f t="shared" si="2"/>
        <v>47563</v>
      </c>
      <c r="BG42" s="155"/>
      <c r="BH42" s="155"/>
      <c r="BI42" s="155"/>
      <c r="BJ42" s="155"/>
      <c r="BK42" s="155"/>
      <c r="BL42" s="155"/>
      <c r="BN42" s="155"/>
      <c r="BO42" s="221" t="s">
        <v>155</v>
      </c>
      <c r="BP42" s="220" t="s">
        <v>70</v>
      </c>
      <c r="BQ42" s="176" t="s">
        <v>143</v>
      </c>
      <c r="BR42" s="223" t="s">
        <v>143</v>
      </c>
      <c r="BS42" s="218" t="s">
        <v>60</v>
      </c>
      <c r="BT42" s="365">
        <v>46103</v>
      </c>
      <c r="BU42" s="365">
        <v>47563</v>
      </c>
      <c r="BV42" s="219">
        <f t="shared" si="3"/>
        <v>46112</v>
      </c>
      <c r="BW42" s="219">
        <f t="shared" si="4"/>
        <v>47573</v>
      </c>
      <c r="BX42" s="214" t="s">
        <v>4</v>
      </c>
      <c r="BY42" s="216" t="s">
        <v>156</v>
      </c>
      <c r="BZ42" s="176"/>
      <c r="CA42" s="180" t="s">
        <v>13</v>
      </c>
      <c r="CB42" s="180"/>
      <c r="CC42" s="180"/>
      <c r="CD42" s="184">
        <f>CF42-120-60</f>
        <v>45683</v>
      </c>
      <c r="CE42" s="184">
        <f t="shared" si="6"/>
        <v>45688</v>
      </c>
      <c r="CF42" s="184">
        <f t="shared" si="7"/>
        <v>45863</v>
      </c>
      <c r="CG42" s="184">
        <f t="shared" si="8"/>
        <v>45869</v>
      </c>
      <c r="CH42" s="184">
        <f>CJ42-240</f>
        <v>45863</v>
      </c>
      <c r="CI42" s="184">
        <f t="shared" si="10"/>
        <v>45869</v>
      </c>
      <c r="CJ42" s="184">
        <f t="shared" si="11"/>
        <v>46103</v>
      </c>
      <c r="CK42" s="184">
        <f t="shared" si="18"/>
        <v>46112</v>
      </c>
      <c r="CL42" s="152">
        <f t="shared" si="12"/>
        <v>47293</v>
      </c>
      <c r="CM42" s="152">
        <f t="shared" si="13"/>
        <v>47353</v>
      </c>
      <c r="CN42" s="152">
        <f t="shared" si="14"/>
        <v>47503</v>
      </c>
      <c r="CO42" s="152">
        <f t="shared" si="15"/>
        <v>47299</v>
      </c>
      <c r="CP42" s="152">
        <f t="shared" si="16"/>
        <v>47361</v>
      </c>
      <c r="CQ42" s="152">
        <f t="shared" si="17"/>
        <v>47514</v>
      </c>
    </row>
    <row r="43" spans="1:95" ht="47.25" customHeight="1">
      <c r="A43" s="318" t="s">
        <v>157</v>
      </c>
      <c r="B43" s="137" t="s">
        <v>143</v>
      </c>
      <c r="C43" s="138" t="s">
        <v>158</v>
      </c>
      <c r="D43" s="139" t="str">
        <f t="shared" ca="1" si="1"/>
        <v>À venir</v>
      </c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313">
        <f t="shared" si="2"/>
        <v>47725</v>
      </c>
      <c r="BG43" s="155"/>
      <c r="BH43" s="155"/>
      <c r="BI43" s="155"/>
      <c r="BJ43" s="155"/>
      <c r="BK43" s="155"/>
      <c r="BL43" s="155"/>
      <c r="BN43" s="155"/>
      <c r="BO43" s="221"/>
      <c r="BP43" s="318" t="s">
        <v>157</v>
      </c>
      <c r="BQ43" s="176" t="s">
        <v>143</v>
      </c>
      <c r="BR43" s="223" t="s">
        <v>143</v>
      </c>
      <c r="BS43" s="218"/>
      <c r="BT43" s="365">
        <v>45901</v>
      </c>
      <c r="BU43" s="365">
        <v>47725</v>
      </c>
      <c r="BV43" s="219">
        <f t="shared" si="3"/>
        <v>45901</v>
      </c>
      <c r="BW43" s="219">
        <f t="shared" si="4"/>
        <v>47726</v>
      </c>
      <c r="BX43" s="214"/>
      <c r="BY43" s="216" t="s">
        <v>158</v>
      </c>
      <c r="BZ43" s="176"/>
      <c r="CA43" s="180"/>
      <c r="CB43" s="180"/>
      <c r="CC43" s="180"/>
      <c r="CD43" s="184">
        <f t="shared" ref="CD43:CD44" si="62">CF43-120-60</f>
        <v>45481</v>
      </c>
      <c r="CE43" s="184">
        <f t="shared" ref="CE43:CE44" si="63">IF(DAY(CD43)&lt;=15,DATE(YEAR(CD43),MONTH(CD43),1),EOMONTH(CD43,0))</f>
        <v>45474</v>
      </c>
      <c r="CF43" s="184">
        <f t="shared" ref="CF43:CF44" si="64">CH43</f>
        <v>45661</v>
      </c>
      <c r="CG43" s="184">
        <f t="shared" ref="CG43:CG44" si="65">IF(DAY(CF43)&lt;=15,DATE(YEAR(CF43),MONTH(CF43),1),EOMONTH(CF43,0))</f>
        <v>45658</v>
      </c>
      <c r="CH43" s="184">
        <f t="shared" ref="CH43:CH44" si="66">CJ43-240</f>
        <v>45661</v>
      </c>
      <c r="CI43" s="184">
        <f t="shared" ref="CI43:CI44" si="67">IF(DAY(CH43)&lt;=15,DATE(YEAR(CH43),MONTH(CH43),1),EOMONTH(CH43,0))</f>
        <v>45658</v>
      </c>
      <c r="CJ43" s="184">
        <f t="shared" si="11"/>
        <v>45901</v>
      </c>
      <c r="CK43" s="184">
        <f t="shared" si="18"/>
        <v>45901</v>
      </c>
      <c r="CL43" s="152">
        <f t="shared" si="12"/>
        <v>47455</v>
      </c>
      <c r="CM43" s="152">
        <f t="shared" si="13"/>
        <v>47515</v>
      </c>
      <c r="CN43" s="152">
        <f t="shared" si="14"/>
        <v>47665</v>
      </c>
      <c r="CO43" s="152">
        <f t="shared" si="15"/>
        <v>47453</v>
      </c>
      <c r="CP43" s="152">
        <f t="shared" si="16"/>
        <v>47515</v>
      </c>
      <c r="CQ43" s="152">
        <f t="shared" si="17"/>
        <v>47665</v>
      </c>
    </row>
    <row r="44" spans="1:95" ht="60.75" customHeight="1">
      <c r="A44" s="318" t="s">
        <v>68</v>
      </c>
      <c r="B44" s="137" t="s">
        <v>143</v>
      </c>
      <c r="C44" s="138" t="s">
        <v>159</v>
      </c>
      <c r="D44" s="139" t="str">
        <f t="shared" ca="1" si="1"/>
        <v>À venir</v>
      </c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313">
        <f t="shared" si="2"/>
        <v>47999</v>
      </c>
      <c r="BG44" s="155"/>
      <c r="BH44" s="155"/>
      <c r="BI44" s="155"/>
      <c r="BJ44" s="155"/>
      <c r="BK44" s="155"/>
      <c r="BL44" s="155"/>
      <c r="BN44" s="155"/>
      <c r="BO44" s="221"/>
      <c r="BP44" s="318" t="s">
        <v>68</v>
      </c>
      <c r="BQ44" s="176" t="s">
        <v>143</v>
      </c>
      <c r="BR44" s="223" t="s">
        <v>143</v>
      </c>
      <c r="BS44" s="218"/>
      <c r="BT44" s="365">
        <v>46174</v>
      </c>
      <c r="BU44" s="365">
        <v>47999</v>
      </c>
      <c r="BV44" s="219">
        <f t="shared" si="3"/>
        <v>46174</v>
      </c>
      <c r="BW44" s="219">
        <f t="shared" si="4"/>
        <v>47999</v>
      </c>
      <c r="BX44" s="214"/>
      <c r="BY44" s="216" t="s">
        <v>160</v>
      </c>
      <c r="BZ44" s="176"/>
      <c r="CA44" s="180"/>
      <c r="CB44" s="180"/>
      <c r="CC44" s="180"/>
      <c r="CD44" s="184">
        <f t="shared" si="62"/>
        <v>45754</v>
      </c>
      <c r="CE44" s="184">
        <f t="shared" si="63"/>
        <v>45748</v>
      </c>
      <c r="CF44" s="184">
        <f t="shared" si="64"/>
        <v>45934</v>
      </c>
      <c r="CG44" s="184">
        <f t="shared" si="65"/>
        <v>45931</v>
      </c>
      <c r="CH44" s="184">
        <f t="shared" si="66"/>
        <v>45934</v>
      </c>
      <c r="CI44" s="184">
        <f t="shared" si="67"/>
        <v>45931</v>
      </c>
      <c r="CJ44" s="184">
        <f t="shared" si="11"/>
        <v>46174</v>
      </c>
      <c r="CK44" s="184">
        <f t="shared" si="18"/>
        <v>46174</v>
      </c>
      <c r="CL44" s="152">
        <f t="shared" si="12"/>
        <v>47729</v>
      </c>
      <c r="CM44" s="152">
        <f t="shared" si="13"/>
        <v>47789</v>
      </c>
      <c r="CN44" s="152">
        <f t="shared" si="14"/>
        <v>47939</v>
      </c>
      <c r="CO44" s="152">
        <f t="shared" si="15"/>
        <v>47727</v>
      </c>
      <c r="CP44" s="152">
        <f t="shared" si="16"/>
        <v>47788</v>
      </c>
      <c r="CQ44" s="152">
        <f t="shared" si="17"/>
        <v>47939</v>
      </c>
    </row>
    <row r="45" spans="1:95" ht="33.950000000000003" customHeight="1">
      <c r="A45" s="318" t="s">
        <v>161</v>
      </c>
      <c r="B45" s="137" t="s">
        <v>162</v>
      </c>
      <c r="C45" s="138" t="s">
        <v>163</v>
      </c>
      <c r="D45" s="139" t="str">
        <f t="shared" ca="1" si="1"/>
        <v>En cours</v>
      </c>
      <c r="E45" s="145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313">
        <f t="shared" si="2"/>
        <v>47057</v>
      </c>
      <c r="BB45" s="192"/>
      <c r="BG45" s="155"/>
      <c r="BH45" s="155"/>
      <c r="BI45" s="155"/>
      <c r="BJ45" s="155"/>
      <c r="BK45" s="155"/>
      <c r="BL45" s="155"/>
      <c r="BN45" s="155"/>
      <c r="BO45" s="221" t="s">
        <v>164</v>
      </c>
      <c r="BP45" s="220" t="s">
        <v>161</v>
      </c>
      <c r="BQ45" s="176" t="s">
        <v>162</v>
      </c>
      <c r="BR45" s="223" t="s">
        <v>162</v>
      </c>
      <c r="BS45" s="218" t="s">
        <v>60</v>
      </c>
      <c r="BT45" s="367">
        <v>45597</v>
      </c>
      <c r="BU45" s="367">
        <v>47057</v>
      </c>
      <c r="BV45" s="219">
        <f t="shared" si="3"/>
        <v>45597</v>
      </c>
      <c r="BW45" s="219">
        <f t="shared" si="4"/>
        <v>47057</v>
      </c>
      <c r="BX45" s="214" t="s">
        <v>0</v>
      </c>
      <c r="BY45" s="216" t="s">
        <v>163</v>
      </c>
      <c r="BZ45" s="176"/>
      <c r="CA45" s="180" t="s">
        <v>10</v>
      </c>
      <c r="CB45" s="180"/>
      <c r="CC45" s="180"/>
      <c r="CD45" s="184">
        <f>CF45-120</f>
        <v>45357</v>
      </c>
      <c r="CE45" s="184">
        <f t="shared" si="6"/>
        <v>45352</v>
      </c>
      <c r="CF45" s="184">
        <f t="shared" si="7"/>
        <v>45477</v>
      </c>
      <c r="CG45" s="184">
        <f t="shared" si="8"/>
        <v>45474</v>
      </c>
      <c r="CH45" s="184">
        <f>CJ45-120</f>
        <v>45477</v>
      </c>
      <c r="CI45" s="184">
        <f t="shared" si="10"/>
        <v>45474</v>
      </c>
      <c r="CJ45" s="184">
        <f t="shared" si="11"/>
        <v>45597</v>
      </c>
      <c r="CK45" s="184">
        <f t="shared" si="18"/>
        <v>45597</v>
      </c>
      <c r="CL45" s="152">
        <f t="shared" si="12"/>
        <v>46787</v>
      </c>
      <c r="CM45" s="152">
        <f t="shared" si="13"/>
        <v>46847</v>
      </c>
      <c r="CN45" s="152">
        <f t="shared" si="14"/>
        <v>46997</v>
      </c>
      <c r="CO45" s="152">
        <f t="shared" si="15"/>
        <v>46784</v>
      </c>
      <c r="CP45" s="152">
        <f t="shared" si="16"/>
        <v>46844</v>
      </c>
      <c r="CQ45" s="152">
        <f t="shared" si="17"/>
        <v>46997</v>
      </c>
    </row>
    <row r="46" spans="1:95" ht="33.950000000000003" customHeight="1">
      <c r="A46" s="318" t="s">
        <v>165</v>
      </c>
      <c r="B46" s="137" t="s">
        <v>162</v>
      </c>
      <c r="C46" s="138" t="s">
        <v>166</v>
      </c>
      <c r="D46" s="139" t="str">
        <f t="shared" ca="1" si="1"/>
        <v>En cours</v>
      </c>
      <c r="E46" s="145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313">
        <f t="shared" si="2"/>
        <v>46873</v>
      </c>
      <c r="BG46" s="155"/>
      <c r="BH46" s="155"/>
      <c r="BI46" s="155"/>
      <c r="BJ46" s="155"/>
      <c r="BK46" s="155"/>
      <c r="BL46" s="155"/>
      <c r="BN46" s="155"/>
      <c r="BO46" s="221" t="s">
        <v>167</v>
      </c>
      <c r="BP46" s="220" t="s">
        <v>165</v>
      </c>
      <c r="BQ46" s="176" t="s">
        <v>162</v>
      </c>
      <c r="BR46" s="223" t="s">
        <v>162</v>
      </c>
      <c r="BS46" s="218" t="s">
        <v>60</v>
      </c>
      <c r="BT46" s="365">
        <v>45413</v>
      </c>
      <c r="BU46" s="365">
        <v>46873</v>
      </c>
      <c r="BV46" s="219">
        <f t="shared" si="3"/>
        <v>45413</v>
      </c>
      <c r="BW46" s="219">
        <f t="shared" si="4"/>
        <v>46873</v>
      </c>
      <c r="BX46" s="214" t="s">
        <v>0</v>
      </c>
      <c r="BY46" s="216" t="s">
        <v>168</v>
      </c>
      <c r="BZ46" s="176"/>
      <c r="CA46" s="180" t="s">
        <v>10</v>
      </c>
      <c r="CB46" s="180"/>
      <c r="CC46" s="180"/>
      <c r="CD46" s="184">
        <f>CF46-120</f>
        <v>45053</v>
      </c>
      <c r="CE46" s="184">
        <f t="shared" si="6"/>
        <v>45047</v>
      </c>
      <c r="CF46" s="184">
        <f t="shared" si="7"/>
        <v>45173</v>
      </c>
      <c r="CG46" s="184">
        <f t="shared" si="8"/>
        <v>45170</v>
      </c>
      <c r="CH46" s="184">
        <f t="shared" ref="CH46:CH50" si="68">CJ46-240</f>
        <v>45173</v>
      </c>
      <c r="CI46" s="184">
        <f t="shared" si="10"/>
        <v>45170</v>
      </c>
      <c r="CJ46" s="184">
        <f t="shared" si="11"/>
        <v>45413</v>
      </c>
      <c r="CK46" s="184">
        <f t="shared" si="18"/>
        <v>45413</v>
      </c>
      <c r="CL46" s="152">
        <f t="shared" si="12"/>
        <v>46603</v>
      </c>
      <c r="CM46" s="152">
        <f t="shared" si="13"/>
        <v>46663</v>
      </c>
      <c r="CN46" s="152">
        <f t="shared" si="14"/>
        <v>46813</v>
      </c>
      <c r="CO46" s="152">
        <f t="shared" si="15"/>
        <v>46600</v>
      </c>
      <c r="CP46" s="152">
        <f t="shared" si="16"/>
        <v>46661</v>
      </c>
      <c r="CQ46" s="152">
        <f t="shared" si="17"/>
        <v>46813</v>
      </c>
    </row>
    <row r="47" spans="1:95" ht="33.950000000000003" customHeight="1">
      <c r="A47" s="318" t="s">
        <v>169</v>
      </c>
      <c r="B47" s="137" t="s">
        <v>162</v>
      </c>
      <c r="C47" s="138" t="s">
        <v>170</v>
      </c>
      <c r="D47" s="139" t="str">
        <f t="shared" ca="1" si="1"/>
        <v>En cours</v>
      </c>
      <c r="E47" s="145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313">
        <f t="shared" si="2"/>
        <v>46568</v>
      </c>
      <c r="BG47" s="155"/>
      <c r="BH47" s="155"/>
      <c r="BI47" s="155"/>
      <c r="BJ47" s="155"/>
      <c r="BK47" s="155"/>
      <c r="BL47" s="155"/>
      <c r="BN47" s="155"/>
      <c r="BO47" s="221" t="s">
        <v>171</v>
      </c>
      <c r="BP47" s="220" t="s">
        <v>169</v>
      </c>
      <c r="BQ47" s="176" t="s">
        <v>162</v>
      </c>
      <c r="BR47" s="223" t="s">
        <v>162</v>
      </c>
      <c r="BS47" s="218" t="s">
        <v>60</v>
      </c>
      <c r="BT47" s="365">
        <v>45108</v>
      </c>
      <c r="BU47" s="365">
        <v>46568</v>
      </c>
      <c r="BV47" s="219">
        <f t="shared" si="3"/>
        <v>45108</v>
      </c>
      <c r="BW47" s="219">
        <f t="shared" si="4"/>
        <v>46568</v>
      </c>
      <c r="BX47" s="214" t="s">
        <v>0</v>
      </c>
      <c r="BY47" s="216" t="s">
        <v>172</v>
      </c>
      <c r="BZ47" s="176"/>
      <c r="CA47" s="180" t="s">
        <v>13</v>
      </c>
      <c r="CB47" s="180"/>
      <c r="CC47" s="180"/>
      <c r="CD47" s="184">
        <f>CF47-120</f>
        <v>44748</v>
      </c>
      <c r="CE47" s="184">
        <f t="shared" si="6"/>
        <v>44743</v>
      </c>
      <c r="CF47" s="184">
        <f t="shared" si="7"/>
        <v>44868</v>
      </c>
      <c r="CG47" s="184">
        <f t="shared" si="8"/>
        <v>44866</v>
      </c>
      <c r="CH47" s="184">
        <f t="shared" si="68"/>
        <v>44868</v>
      </c>
      <c r="CI47" s="184">
        <f t="shared" si="10"/>
        <v>44866</v>
      </c>
      <c r="CJ47" s="184">
        <f t="shared" si="11"/>
        <v>45108</v>
      </c>
      <c r="CK47" s="184">
        <f t="shared" si="18"/>
        <v>45108</v>
      </c>
      <c r="CL47" s="152">
        <f t="shared" si="12"/>
        <v>46298</v>
      </c>
      <c r="CM47" s="152">
        <f t="shared" si="13"/>
        <v>46358</v>
      </c>
      <c r="CN47" s="152">
        <f t="shared" si="14"/>
        <v>46508</v>
      </c>
      <c r="CO47" s="152">
        <f t="shared" si="15"/>
        <v>46296</v>
      </c>
      <c r="CP47" s="152">
        <f t="shared" si="16"/>
        <v>46357</v>
      </c>
      <c r="CQ47" s="152">
        <f t="shared" si="17"/>
        <v>46508</v>
      </c>
    </row>
    <row r="48" spans="1:95" ht="33.950000000000003" customHeight="1">
      <c r="A48" s="318" t="s">
        <v>68</v>
      </c>
      <c r="B48" s="137" t="s">
        <v>162</v>
      </c>
      <c r="C48" s="138" t="s">
        <v>170</v>
      </c>
      <c r="D48" s="139" t="str">
        <f t="shared" ca="1" si="1"/>
        <v>À venir</v>
      </c>
      <c r="E48" s="14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313">
        <f t="shared" si="2"/>
        <v>48029</v>
      </c>
      <c r="BG48" s="155"/>
      <c r="BH48" s="155"/>
      <c r="BI48" s="155"/>
      <c r="BJ48" s="155"/>
      <c r="BK48" s="155"/>
      <c r="BL48" s="155"/>
      <c r="BN48" s="155"/>
      <c r="BO48" s="221" t="s">
        <v>171</v>
      </c>
      <c r="BP48" s="220" t="s">
        <v>70</v>
      </c>
      <c r="BQ48" s="176" t="s">
        <v>162</v>
      </c>
      <c r="BR48" s="223" t="s">
        <v>162</v>
      </c>
      <c r="BS48" s="218" t="s">
        <v>60</v>
      </c>
      <c r="BT48" s="365">
        <f>BU47+1</f>
        <v>46569</v>
      </c>
      <c r="BU48" s="365">
        <f>BT48+1460</f>
        <v>48029</v>
      </c>
      <c r="BV48" s="219">
        <f t="shared" si="3"/>
        <v>46569</v>
      </c>
      <c r="BW48" s="219">
        <f t="shared" si="4"/>
        <v>48029</v>
      </c>
      <c r="BX48" s="214" t="s">
        <v>0</v>
      </c>
      <c r="BY48" s="216" t="s">
        <v>172</v>
      </c>
      <c r="BZ48" s="176"/>
      <c r="CA48" s="180" t="s">
        <v>13</v>
      </c>
      <c r="CB48" s="180"/>
      <c r="CC48" s="180"/>
      <c r="CD48" s="184">
        <f>CF48-120-60</f>
        <v>46149</v>
      </c>
      <c r="CE48" s="184">
        <f t="shared" si="6"/>
        <v>46143</v>
      </c>
      <c r="CF48" s="184">
        <f t="shared" si="7"/>
        <v>46329</v>
      </c>
      <c r="CG48" s="184">
        <f t="shared" si="8"/>
        <v>46327</v>
      </c>
      <c r="CH48" s="184">
        <f t="shared" si="68"/>
        <v>46329</v>
      </c>
      <c r="CI48" s="184">
        <f t="shared" si="10"/>
        <v>46327</v>
      </c>
      <c r="CJ48" s="184">
        <f t="shared" si="11"/>
        <v>46569</v>
      </c>
      <c r="CK48" s="184">
        <f t="shared" si="18"/>
        <v>46569</v>
      </c>
      <c r="CL48" s="152">
        <f t="shared" si="12"/>
        <v>47759</v>
      </c>
      <c r="CM48" s="152">
        <f t="shared" si="13"/>
        <v>47819</v>
      </c>
      <c r="CN48" s="152">
        <f t="shared" si="14"/>
        <v>47969</v>
      </c>
      <c r="CO48" s="152">
        <f t="shared" si="15"/>
        <v>47757</v>
      </c>
      <c r="CP48" s="152">
        <f t="shared" si="16"/>
        <v>47818</v>
      </c>
      <c r="CQ48" s="152">
        <f t="shared" si="17"/>
        <v>47969</v>
      </c>
    </row>
    <row r="49" spans="1:95" ht="33.950000000000003" customHeight="1">
      <c r="A49" s="318" t="s">
        <v>173</v>
      </c>
      <c r="B49" s="137" t="s">
        <v>162</v>
      </c>
      <c r="C49" s="138" t="s">
        <v>174</v>
      </c>
      <c r="D49" s="139" t="str">
        <f t="shared" ca="1" si="1"/>
        <v>En cours</v>
      </c>
      <c r="E49" s="145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313">
        <f t="shared" si="2"/>
        <v>45777</v>
      </c>
      <c r="BB49" s="192"/>
      <c r="BG49" s="155"/>
      <c r="BH49" s="155"/>
      <c r="BI49" s="155"/>
      <c r="BJ49" s="155"/>
      <c r="BK49" s="155"/>
      <c r="BL49" s="155"/>
      <c r="BN49" s="155"/>
      <c r="BO49" s="221" t="s">
        <v>175</v>
      </c>
      <c r="BP49" s="220" t="s">
        <v>176</v>
      </c>
      <c r="BQ49" s="230" t="s">
        <v>162</v>
      </c>
      <c r="BR49" s="223" t="s">
        <v>162</v>
      </c>
      <c r="BS49" s="218" t="s">
        <v>60</v>
      </c>
      <c r="BT49" s="367">
        <v>44743</v>
      </c>
      <c r="BU49" s="367">
        <v>45777</v>
      </c>
      <c r="BV49" s="219">
        <f t="shared" si="3"/>
        <v>44743</v>
      </c>
      <c r="BW49" s="219">
        <f t="shared" si="4"/>
        <v>45777</v>
      </c>
      <c r="BX49" s="214" t="s">
        <v>0</v>
      </c>
      <c r="BY49" s="216" t="s">
        <v>177</v>
      </c>
      <c r="BZ49" s="176"/>
      <c r="CA49" s="180" t="s">
        <v>10</v>
      </c>
      <c r="CB49" s="180"/>
      <c r="CC49" s="180"/>
      <c r="CD49" s="184">
        <f t="shared" ref="CD49:CD54" si="69">CF49-120</f>
        <v>44383</v>
      </c>
      <c r="CE49" s="184">
        <f t="shared" si="6"/>
        <v>44378</v>
      </c>
      <c r="CF49" s="184">
        <f t="shared" si="7"/>
        <v>44503</v>
      </c>
      <c r="CG49" s="184">
        <f t="shared" si="8"/>
        <v>44501</v>
      </c>
      <c r="CH49" s="184">
        <f t="shared" si="68"/>
        <v>44503</v>
      </c>
      <c r="CI49" s="184">
        <f t="shared" si="10"/>
        <v>44501</v>
      </c>
      <c r="CJ49" s="184">
        <f t="shared" si="11"/>
        <v>44743</v>
      </c>
      <c r="CK49" s="184">
        <f t="shared" si="18"/>
        <v>44743</v>
      </c>
      <c r="CL49" s="152">
        <f t="shared" si="12"/>
        <v>45507</v>
      </c>
      <c r="CM49" s="152">
        <f t="shared" si="13"/>
        <v>45567</v>
      </c>
      <c r="CN49" s="152">
        <f t="shared" si="14"/>
        <v>45717</v>
      </c>
      <c r="CO49" s="152">
        <f t="shared" si="15"/>
        <v>45505</v>
      </c>
      <c r="CP49" s="152">
        <f t="shared" si="16"/>
        <v>45566</v>
      </c>
      <c r="CQ49" s="152">
        <f t="shared" si="17"/>
        <v>45717</v>
      </c>
    </row>
    <row r="50" spans="1:95" ht="33.950000000000003" customHeight="1">
      <c r="A50" s="318" t="s">
        <v>178</v>
      </c>
      <c r="B50" s="137" t="s">
        <v>162</v>
      </c>
      <c r="C50" s="138" t="s">
        <v>174</v>
      </c>
      <c r="D50" s="139" t="str">
        <f t="shared" ca="1" si="1"/>
        <v>En cours</v>
      </c>
      <c r="E50" s="145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313">
        <f t="shared" si="2"/>
        <v>45777</v>
      </c>
      <c r="BB50" s="192"/>
      <c r="BG50" s="155"/>
      <c r="BH50" s="155"/>
      <c r="BI50" s="155"/>
      <c r="BJ50" s="155"/>
      <c r="BK50" s="155"/>
      <c r="BL50" s="155"/>
      <c r="BN50" s="155"/>
      <c r="BO50" s="221" t="s">
        <v>175</v>
      </c>
      <c r="BP50" s="220" t="s">
        <v>179</v>
      </c>
      <c r="BQ50" s="230" t="s">
        <v>162</v>
      </c>
      <c r="BR50" s="223" t="s">
        <v>162</v>
      </c>
      <c r="BS50" s="218" t="s">
        <v>60</v>
      </c>
      <c r="BT50" s="367">
        <v>45047</v>
      </c>
      <c r="BU50" s="367">
        <v>45777</v>
      </c>
      <c r="BV50" s="219">
        <f t="shared" si="3"/>
        <v>45047</v>
      </c>
      <c r="BW50" s="219">
        <f t="shared" si="4"/>
        <v>45777</v>
      </c>
      <c r="BX50" s="214" t="s">
        <v>0</v>
      </c>
      <c r="BY50" s="216" t="s">
        <v>177</v>
      </c>
      <c r="BZ50" s="176"/>
      <c r="CA50" s="180" t="s">
        <v>10</v>
      </c>
      <c r="CB50" s="180"/>
      <c r="CC50" s="180"/>
      <c r="CD50" s="184">
        <f t="shared" si="69"/>
        <v>44687</v>
      </c>
      <c r="CE50" s="184">
        <f t="shared" si="6"/>
        <v>44682</v>
      </c>
      <c r="CF50" s="184">
        <f t="shared" si="7"/>
        <v>44807</v>
      </c>
      <c r="CG50" s="184">
        <f t="shared" si="8"/>
        <v>44805</v>
      </c>
      <c r="CH50" s="184">
        <f t="shared" si="68"/>
        <v>44807</v>
      </c>
      <c r="CI50" s="184">
        <f t="shared" si="10"/>
        <v>44805</v>
      </c>
      <c r="CJ50" s="184">
        <f t="shared" si="11"/>
        <v>45047</v>
      </c>
      <c r="CK50" s="184">
        <f t="shared" si="18"/>
        <v>45047</v>
      </c>
      <c r="CL50" s="152">
        <f t="shared" si="12"/>
        <v>45507</v>
      </c>
      <c r="CM50" s="152">
        <f t="shared" si="13"/>
        <v>45567</v>
      </c>
      <c r="CN50" s="152">
        <f t="shared" si="14"/>
        <v>45717</v>
      </c>
      <c r="CO50" s="152">
        <f t="shared" si="15"/>
        <v>45505</v>
      </c>
      <c r="CP50" s="152">
        <f t="shared" si="16"/>
        <v>45566</v>
      </c>
      <c r="CQ50" s="152">
        <f t="shared" si="17"/>
        <v>45717</v>
      </c>
    </row>
    <row r="51" spans="1:95" ht="33.950000000000003" customHeight="1">
      <c r="A51" s="318" t="s">
        <v>180</v>
      </c>
      <c r="B51" s="137" t="s">
        <v>162</v>
      </c>
      <c r="C51" s="138" t="s">
        <v>174</v>
      </c>
      <c r="D51" s="139" t="str">
        <f ca="1">IF(BU51&lt;TODAY(),"Terminé",(IF(BT51&gt;=TODAY(),"À venir","En cours")))</f>
        <v>En cours</v>
      </c>
      <c r="E51" s="145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313">
        <f t="shared" si="2"/>
        <v>45777</v>
      </c>
      <c r="BB51" s="192"/>
      <c r="BG51" s="155"/>
      <c r="BH51" s="155"/>
      <c r="BI51" s="155"/>
      <c r="BJ51" s="155"/>
      <c r="BK51" s="155"/>
      <c r="BL51" s="155"/>
      <c r="BN51" s="155"/>
      <c r="BO51" s="220"/>
      <c r="BP51" s="220"/>
      <c r="BQ51" s="230"/>
      <c r="BR51" s="223"/>
      <c r="BS51" s="218"/>
      <c r="BT51" s="367">
        <v>45047</v>
      </c>
      <c r="BU51" s="367">
        <v>45777</v>
      </c>
      <c r="BV51" s="219">
        <f t="shared" ref="BV51:BW54" si="70">IF(DAY(BT51)&lt;=15,DATE(YEAR(BT51),MONTH(BT51),1),EOMONTH(BT51,0))</f>
        <v>45047</v>
      </c>
      <c r="BW51" s="219">
        <f t="shared" si="70"/>
        <v>45777</v>
      </c>
      <c r="BX51" s="214"/>
      <c r="BY51" s="176"/>
      <c r="BZ51" s="176"/>
      <c r="CA51" s="180"/>
      <c r="CB51" s="180"/>
      <c r="CC51" s="180"/>
      <c r="CD51" s="184">
        <f t="shared" si="69"/>
        <v>44687</v>
      </c>
      <c r="CE51" s="184">
        <f>IF(DAY(CD51)&lt;=15,DATE(YEAR(CD51),MONTH(CD51),1),EOMONTH(CD51,0))</f>
        <v>44682</v>
      </c>
      <c r="CF51" s="184">
        <f>CH51</f>
        <v>44807</v>
      </c>
      <c r="CG51" s="184">
        <f>IF(DAY(CF51)&lt;=15,DATE(YEAR(CF51),MONTH(CF51),1),EOMONTH(CF51,0))</f>
        <v>44805</v>
      </c>
      <c r="CH51" s="184">
        <f>CJ51-240</f>
        <v>44807</v>
      </c>
      <c r="CI51" s="184">
        <f>IF(DAY(CH51)&lt;=15,DATE(YEAR(CH51),MONTH(CH51),1),EOMONTH(CH51,0))</f>
        <v>44805</v>
      </c>
      <c r="CJ51" s="184">
        <f>BT51</f>
        <v>45047</v>
      </c>
      <c r="CK51" s="184">
        <f>IF(DAY(CJ51)&lt;=15,DATE(YEAR(CJ51),MONTH(CJ51),1),EOMONTH(CJ51,0))</f>
        <v>45047</v>
      </c>
      <c r="CL51" s="152"/>
      <c r="CM51" s="152"/>
      <c r="CN51" s="152"/>
      <c r="CO51" s="152"/>
      <c r="CP51" s="152"/>
      <c r="CQ51" s="152"/>
    </row>
    <row r="52" spans="1:95" ht="33.950000000000003" customHeight="1">
      <c r="A52" s="318" t="s">
        <v>181</v>
      </c>
      <c r="B52" s="137" t="s">
        <v>162</v>
      </c>
      <c r="C52" s="138" t="s">
        <v>174</v>
      </c>
      <c r="D52" s="139" t="str">
        <f ca="1">IF(BU52&lt;TODAY(),"Terminé",(IF(BT52&gt;=TODAY(),"À venir","En cours")))</f>
        <v>En cours</v>
      </c>
      <c r="E52" s="145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313">
        <f t="shared" si="2"/>
        <v>45777</v>
      </c>
      <c r="BB52" s="192"/>
      <c r="BG52" s="155"/>
      <c r="BH52" s="155"/>
      <c r="BI52" s="155"/>
      <c r="BJ52" s="155"/>
      <c r="BK52" s="155"/>
      <c r="BL52" s="155"/>
      <c r="BN52" s="155"/>
      <c r="BO52" s="220"/>
      <c r="BP52" s="220"/>
      <c r="BQ52" s="230"/>
      <c r="BR52" s="223"/>
      <c r="BS52" s="218"/>
      <c r="BT52" s="367">
        <v>45261</v>
      </c>
      <c r="BU52" s="367">
        <v>45777</v>
      </c>
      <c r="BV52" s="219">
        <f t="shared" si="70"/>
        <v>45261</v>
      </c>
      <c r="BW52" s="219">
        <f t="shared" si="70"/>
        <v>45777</v>
      </c>
      <c r="BX52" s="214"/>
      <c r="BY52" s="176"/>
      <c r="BZ52" s="176"/>
      <c r="CA52" s="180"/>
      <c r="CB52" s="180"/>
      <c r="CC52" s="180"/>
      <c r="CD52" s="184">
        <f t="shared" si="69"/>
        <v>44901</v>
      </c>
      <c r="CE52" s="184">
        <f>IF(DAY(CD52)&lt;=15,DATE(YEAR(CD52),MONTH(CD52),1),EOMONTH(CD52,0))</f>
        <v>44896</v>
      </c>
      <c r="CF52" s="184">
        <f>CH52</f>
        <v>45021</v>
      </c>
      <c r="CG52" s="184">
        <f>IF(DAY(CF52)&lt;=15,DATE(YEAR(CF52),MONTH(CF52),1),EOMONTH(CF52,0))</f>
        <v>45017</v>
      </c>
      <c r="CH52" s="184">
        <f>CJ52-240</f>
        <v>45021</v>
      </c>
      <c r="CI52" s="184">
        <f>IF(DAY(CH52)&lt;=15,DATE(YEAR(CH52),MONTH(CH52),1),EOMONTH(CH52,0))</f>
        <v>45017</v>
      </c>
      <c r="CJ52" s="184">
        <f>BT52</f>
        <v>45261</v>
      </c>
      <c r="CK52" s="184">
        <f>IF(DAY(CJ52)&lt;=15,DATE(YEAR(CJ52),MONTH(CJ52),1),EOMONTH(CJ52,0))</f>
        <v>45261</v>
      </c>
      <c r="CL52" s="152"/>
      <c r="CM52" s="152"/>
      <c r="CN52" s="152"/>
      <c r="CO52" s="152"/>
      <c r="CP52" s="152"/>
      <c r="CQ52" s="152"/>
    </row>
    <row r="53" spans="1:95" ht="33.950000000000003" customHeight="1">
      <c r="A53" s="318" t="s">
        <v>182</v>
      </c>
      <c r="B53" s="137" t="s">
        <v>162</v>
      </c>
      <c r="C53" s="138" t="s">
        <v>174</v>
      </c>
      <c r="D53" s="139" t="str">
        <f ca="1">IF(BU53&lt;TODAY(),"Terminé",(IF(BT53&gt;=TODAY(),"À venir","En cours")))</f>
        <v>En cours</v>
      </c>
      <c r="E53" s="145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313">
        <f t="shared" si="2"/>
        <v>45777</v>
      </c>
      <c r="BB53" s="192"/>
      <c r="BG53" s="155"/>
      <c r="BH53" s="155"/>
      <c r="BI53" s="155"/>
      <c r="BJ53" s="155"/>
      <c r="BK53" s="155"/>
      <c r="BL53" s="155"/>
      <c r="BN53" s="155"/>
      <c r="BO53" s="220"/>
      <c r="BP53" s="220"/>
      <c r="BQ53" s="230"/>
      <c r="BR53" s="223"/>
      <c r="BS53" s="218"/>
      <c r="BT53" s="367">
        <v>45261</v>
      </c>
      <c r="BU53" s="367">
        <v>45777</v>
      </c>
      <c r="BV53" s="219">
        <f t="shared" si="70"/>
        <v>45261</v>
      </c>
      <c r="BW53" s="219">
        <f t="shared" si="70"/>
        <v>45777</v>
      </c>
      <c r="BX53" s="214"/>
      <c r="BY53" s="176"/>
      <c r="BZ53" s="176"/>
      <c r="CA53" s="180"/>
      <c r="CB53" s="180"/>
      <c r="CC53" s="180"/>
      <c r="CD53" s="184">
        <f t="shared" si="69"/>
        <v>44901</v>
      </c>
      <c r="CE53" s="184">
        <f>IF(DAY(CD53)&lt;=15,DATE(YEAR(CD53),MONTH(CD53),1),EOMONTH(CD53,0))</f>
        <v>44896</v>
      </c>
      <c r="CF53" s="184">
        <f>CH53</f>
        <v>45021</v>
      </c>
      <c r="CG53" s="184">
        <f>IF(DAY(CF53)&lt;=15,DATE(YEAR(CF53),MONTH(CF53),1),EOMONTH(CF53,0))</f>
        <v>45017</v>
      </c>
      <c r="CH53" s="184">
        <f>CJ53-240</f>
        <v>45021</v>
      </c>
      <c r="CI53" s="184">
        <f>IF(DAY(CH53)&lt;=15,DATE(YEAR(CH53),MONTH(CH53),1),EOMONTH(CH53,0))</f>
        <v>45017</v>
      </c>
      <c r="CJ53" s="184">
        <f>BT53</f>
        <v>45261</v>
      </c>
      <c r="CK53" s="184">
        <f>IF(DAY(CJ53)&lt;=15,DATE(YEAR(CJ53),MONTH(CJ53),1),EOMONTH(CJ53,0))</f>
        <v>45261</v>
      </c>
      <c r="CL53" s="152"/>
      <c r="CM53" s="152"/>
      <c r="CN53" s="152"/>
      <c r="CO53" s="152"/>
      <c r="CP53" s="152"/>
      <c r="CQ53" s="152"/>
    </row>
    <row r="54" spans="1:95" ht="33.950000000000003" customHeight="1">
      <c r="A54" s="318" t="s">
        <v>183</v>
      </c>
      <c r="B54" s="137" t="s">
        <v>162</v>
      </c>
      <c r="C54" s="138" t="s">
        <v>174</v>
      </c>
      <c r="D54" s="139" t="str">
        <f ca="1">IF(BU54&lt;TODAY(),"Terminé",(IF(BT54&gt;=TODAY(),"À venir","En cours")))</f>
        <v>En cours</v>
      </c>
      <c r="E54" s="145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313">
        <f t="shared" si="2"/>
        <v>45777</v>
      </c>
      <c r="BB54" s="192"/>
      <c r="BG54" s="155"/>
      <c r="BH54" s="155"/>
      <c r="BI54" s="155"/>
      <c r="BJ54" s="155"/>
      <c r="BK54" s="155"/>
      <c r="BL54" s="155"/>
      <c r="BN54" s="155"/>
      <c r="BO54" s="220"/>
      <c r="BP54" s="220"/>
      <c r="BQ54" s="230"/>
      <c r="BR54" s="223"/>
      <c r="BS54" s="218"/>
      <c r="BT54" s="367">
        <v>45458</v>
      </c>
      <c r="BU54" s="367">
        <v>45777</v>
      </c>
      <c r="BV54" s="219">
        <f t="shared" si="70"/>
        <v>45444</v>
      </c>
      <c r="BW54" s="219">
        <f t="shared" si="70"/>
        <v>45777</v>
      </c>
      <c r="BX54" s="214"/>
      <c r="BY54" s="176"/>
      <c r="BZ54" s="176"/>
      <c r="CA54" s="180"/>
      <c r="CB54" s="180"/>
      <c r="CC54" s="180"/>
      <c r="CD54" s="184">
        <f t="shared" si="69"/>
        <v>45098</v>
      </c>
      <c r="CE54" s="184">
        <f>IF(DAY(CD54)&lt;=15,DATE(YEAR(CD54),MONTH(CD54),1),EOMONTH(CD54,0))</f>
        <v>45107</v>
      </c>
      <c r="CF54" s="184">
        <f>CH54</f>
        <v>45218</v>
      </c>
      <c r="CG54" s="184">
        <f>IF(DAY(CF54)&lt;=15,DATE(YEAR(CF54),MONTH(CF54),1),EOMONTH(CF54,0))</f>
        <v>45230</v>
      </c>
      <c r="CH54" s="184">
        <f>CJ54-240</f>
        <v>45218</v>
      </c>
      <c r="CI54" s="184">
        <f>IF(DAY(CH54)&lt;=15,DATE(YEAR(CH54),MONTH(CH54),1),EOMONTH(CH54,0))</f>
        <v>45230</v>
      </c>
      <c r="CJ54" s="184">
        <f>BT54</f>
        <v>45458</v>
      </c>
      <c r="CK54" s="184">
        <f>IF(DAY(CJ54)&lt;=15,DATE(YEAR(CJ54),MONTH(CJ54),1),EOMONTH(CJ54,0))</f>
        <v>45444</v>
      </c>
      <c r="CL54" s="152"/>
      <c r="CM54" s="152"/>
      <c r="CN54" s="152"/>
      <c r="CO54" s="152"/>
      <c r="CP54" s="152"/>
      <c r="CQ54" s="152"/>
    </row>
    <row r="55" spans="1:95" ht="33.950000000000003" customHeight="1">
      <c r="A55" s="318" t="s">
        <v>184</v>
      </c>
      <c r="B55" s="137" t="s">
        <v>162</v>
      </c>
      <c r="C55" s="138" t="s">
        <v>174</v>
      </c>
      <c r="D55" s="139" t="str">
        <f t="shared" ca="1" si="1"/>
        <v>À venir</v>
      </c>
      <c r="E55" s="145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313">
        <f t="shared" si="2"/>
        <v>47238</v>
      </c>
      <c r="BB55" s="192"/>
      <c r="BG55" s="155"/>
      <c r="BH55" s="155"/>
      <c r="BI55" s="155"/>
      <c r="BJ55" s="155"/>
      <c r="BK55" s="155"/>
      <c r="BL55" s="155"/>
      <c r="BN55" s="155"/>
      <c r="BO55" s="221" t="s">
        <v>175</v>
      </c>
      <c r="BP55" s="220" t="s">
        <v>70</v>
      </c>
      <c r="BQ55" s="230" t="s">
        <v>162</v>
      </c>
      <c r="BR55" s="223" t="s">
        <v>162</v>
      </c>
      <c r="BS55" s="218" t="s">
        <v>60</v>
      </c>
      <c r="BT55" s="367">
        <f>BU49+1</f>
        <v>45778</v>
      </c>
      <c r="BU55" s="367">
        <f>BT55+1460</f>
        <v>47238</v>
      </c>
      <c r="BV55" s="219">
        <f t="shared" si="3"/>
        <v>45778</v>
      </c>
      <c r="BW55" s="219">
        <f t="shared" si="4"/>
        <v>47238</v>
      </c>
      <c r="BX55" s="214" t="s">
        <v>0</v>
      </c>
      <c r="BY55" s="216" t="s">
        <v>177</v>
      </c>
      <c r="BZ55" s="176"/>
      <c r="CA55" s="180" t="s">
        <v>10</v>
      </c>
      <c r="CB55" s="180"/>
      <c r="CC55" s="180"/>
      <c r="CD55" s="184">
        <f>CF55-120-60</f>
        <v>45298</v>
      </c>
      <c r="CE55" s="184">
        <f t="shared" si="6"/>
        <v>45292</v>
      </c>
      <c r="CF55" s="184">
        <f t="shared" si="7"/>
        <v>45478</v>
      </c>
      <c r="CG55" s="184">
        <f t="shared" si="8"/>
        <v>45474</v>
      </c>
      <c r="CH55" s="184">
        <f>CJ55-240-60</f>
        <v>45478</v>
      </c>
      <c r="CI55" s="184">
        <f t="shared" si="10"/>
        <v>45474</v>
      </c>
      <c r="CJ55" s="184">
        <f t="shared" si="11"/>
        <v>45778</v>
      </c>
      <c r="CK55" s="184">
        <f t="shared" si="18"/>
        <v>45778</v>
      </c>
      <c r="CL55" s="152">
        <f t="shared" si="12"/>
        <v>46968</v>
      </c>
      <c r="CM55" s="152">
        <f t="shared" si="13"/>
        <v>47028</v>
      </c>
      <c r="CN55" s="152">
        <f t="shared" si="14"/>
        <v>47178</v>
      </c>
      <c r="CO55" s="152">
        <f t="shared" si="15"/>
        <v>46966</v>
      </c>
      <c r="CP55" s="152">
        <f t="shared" si="16"/>
        <v>47027</v>
      </c>
      <c r="CQ55" s="152">
        <f t="shared" si="17"/>
        <v>47178</v>
      </c>
    </row>
    <row r="56" spans="1:95" ht="33.950000000000003" customHeight="1">
      <c r="A56" s="318" t="s">
        <v>185</v>
      </c>
      <c r="B56" s="137" t="s">
        <v>162</v>
      </c>
      <c r="C56" s="138" t="s">
        <v>186</v>
      </c>
      <c r="D56" s="139" t="str">
        <f t="shared" ca="1" si="1"/>
        <v>À venir</v>
      </c>
      <c r="E56" s="145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313">
        <f t="shared" si="2"/>
        <v>47238</v>
      </c>
      <c r="BB56" s="192"/>
      <c r="BG56" s="155"/>
      <c r="BH56" s="155"/>
      <c r="BI56" s="155"/>
      <c r="BJ56" s="155"/>
      <c r="BK56" s="155"/>
      <c r="BL56" s="155"/>
      <c r="BN56" s="155"/>
      <c r="BO56" s="221"/>
      <c r="BP56" s="220" t="s">
        <v>185</v>
      </c>
      <c r="BQ56" s="230" t="s">
        <v>162</v>
      </c>
      <c r="BR56" s="223" t="s">
        <v>162</v>
      </c>
      <c r="BS56" s="218" t="s">
        <v>60</v>
      </c>
      <c r="BT56" s="367">
        <v>45778</v>
      </c>
      <c r="BU56" s="367">
        <v>47238</v>
      </c>
      <c r="BV56" s="219">
        <f t="shared" ref="BV56" si="71">IF(DAY(BT56)&lt;=15,DATE(YEAR(BT56),MONTH(BT56),1),EOMONTH(BT56,0))</f>
        <v>45778</v>
      </c>
      <c r="BW56" s="219">
        <f t="shared" ref="BW56" si="72">IF(DAY(BU56)&lt;=15,DATE(YEAR(BU56),MONTH(BU56),1),EOMONTH(BU56,0))</f>
        <v>47238</v>
      </c>
      <c r="BX56" s="214" t="s">
        <v>0</v>
      </c>
      <c r="BY56" s="216" t="s">
        <v>186</v>
      </c>
      <c r="BZ56" s="176"/>
      <c r="CA56" s="180"/>
      <c r="CB56" s="180"/>
      <c r="CC56" s="180"/>
      <c r="CD56" s="184">
        <f>CF56-120-60</f>
        <v>45298</v>
      </c>
      <c r="CE56" s="184">
        <f t="shared" ref="CE56" si="73">IF(DAY(CD56)&lt;=15,DATE(YEAR(CD56),MONTH(CD56),1),EOMONTH(CD56,0))</f>
        <v>45292</v>
      </c>
      <c r="CF56" s="184">
        <f t="shared" ref="CF56" si="74">CH56</f>
        <v>45478</v>
      </c>
      <c r="CG56" s="184">
        <f t="shared" ref="CG56" si="75">IF(DAY(CF56)&lt;=15,DATE(YEAR(CF56),MONTH(CF56),1),EOMONTH(CF56,0))</f>
        <v>45474</v>
      </c>
      <c r="CH56" s="184">
        <f>CJ56-240-60</f>
        <v>45478</v>
      </c>
      <c r="CI56" s="184">
        <f t="shared" ref="CI56" si="76">IF(DAY(CH56)&lt;=15,DATE(YEAR(CH56),MONTH(CH56),1),EOMONTH(CH56,0))</f>
        <v>45474</v>
      </c>
      <c r="CJ56" s="184">
        <f t="shared" ref="CJ56" si="77">BT56</f>
        <v>45778</v>
      </c>
      <c r="CK56" s="184">
        <f t="shared" ref="CK56" si="78">IF(DAY(CJ56)&lt;=15,DATE(YEAR(CJ56),MONTH(CJ56),1),EOMONTH(CJ56,0))</f>
        <v>45778</v>
      </c>
      <c r="CL56" s="152">
        <f t="shared" ref="CL56" si="79">BU56-270</f>
        <v>46968</v>
      </c>
      <c r="CM56" s="152">
        <f t="shared" ref="CM56" si="80">BU56-210</f>
        <v>47028</v>
      </c>
      <c r="CN56" s="152">
        <f t="shared" ref="CN56" si="81">BU56-60</f>
        <v>47178</v>
      </c>
      <c r="CO56" s="152">
        <f t="shared" ref="CO56" si="82">IF(DAY(CL56)&lt;=15,DATE(YEAR(CL56),MONTH(CL56),1),EOMONTH(CL56,0))</f>
        <v>46966</v>
      </c>
      <c r="CP56" s="152">
        <f t="shared" ref="CP56" si="83">IF(DAY(CM56)&lt;=15,DATE(YEAR(CM56),MONTH(CM56),1),EOMONTH(CM56,0))</f>
        <v>47027</v>
      </c>
      <c r="CQ56" s="152">
        <f t="shared" ref="CQ56" si="84">IF(DAY(CN56)&lt;=15,DATE(YEAR(CN56),MONTH(CN56),1),EOMONTH(CN56,0))</f>
        <v>47178</v>
      </c>
    </row>
    <row r="57" spans="1:95" ht="33.950000000000003" customHeight="1">
      <c r="A57" s="318" t="s">
        <v>187</v>
      </c>
      <c r="B57" s="137" t="s">
        <v>162</v>
      </c>
      <c r="C57" s="138" t="s">
        <v>188</v>
      </c>
      <c r="D57" s="139" t="str">
        <f t="shared" ca="1" si="1"/>
        <v>En cours</v>
      </c>
      <c r="E57" s="145"/>
      <c r="F57" s="358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313">
        <f t="shared" si="2"/>
        <v>46812</v>
      </c>
      <c r="BB57" s="192"/>
      <c r="BG57" s="155"/>
      <c r="BH57" s="155"/>
      <c r="BI57" s="155"/>
      <c r="BJ57" s="155"/>
      <c r="BK57" s="155"/>
      <c r="BL57" s="155"/>
      <c r="BN57" s="155"/>
      <c r="BO57" s="221" t="s">
        <v>189</v>
      </c>
      <c r="BP57" s="220" t="s">
        <v>187</v>
      </c>
      <c r="BQ57" s="230" t="s">
        <v>162</v>
      </c>
      <c r="BR57" s="223" t="s">
        <v>162</v>
      </c>
      <c r="BS57" s="218" t="s">
        <v>60</v>
      </c>
      <c r="BT57" s="367">
        <v>45352</v>
      </c>
      <c r="BU57" s="367">
        <v>46812</v>
      </c>
      <c r="BV57" s="219">
        <f t="shared" si="3"/>
        <v>45352</v>
      </c>
      <c r="BW57" s="219">
        <f t="shared" si="4"/>
        <v>46812</v>
      </c>
      <c r="BX57" s="214" t="s">
        <v>0</v>
      </c>
      <c r="BY57" s="176" t="s">
        <v>190</v>
      </c>
      <c r="BZ57" s="176"/>
      <c r="CA57" s="180" t="s">
        <v>10</v>
      </c>
      <c r="CB57" s="180"/>
      <c r="CC57" s="180" t="s">
        <v>10</v>
      </c>
      <c r="CD57" s="184">
        <f>CF57-120</f>
        <v>44992</v>
      </c>
      <c r="CE57" s="184">
        <f t="shared" si="6"/>
        <v>44986</v>
      </c>
      <c r="CF57" s="184">
        <f t="shared" si="7"/>
        <v>45112</v>
      </c>
      <c r="CG57" s="184">
        <f t="shared" si="8"/>
        <v>45108</v>
      </c>
      <c r="CH57" s="184">
        <f>CJ57-240</f>
        <v>45112</v>
      </c>
      <c r="CI57" s="184">
        <f t="shared" si="10"/>
        <v>45108</v>
      </c>
      <c r="CJ57" s="184">
        <f t="shared" si="11"/>
        <v>45352</v>
      </c>
      <c r="CK57" s="184">
        <f t="shared" si="18"/>
        <v>45352</v>
      </c>
      <c r="CL57" s="152">
        <f t="shared" si="12"/>
        <v>46542</v>
      </c>
      <c r="CM57" s="152">
        <f t="shared" si="13"/>
        <v>46602</v>
      </c>
      <c r="CN57" s="152">
        <f t="shared" si="14"/>
        <v>46752</v>
      </c>
      <c r="CO57" s="152">
        <f t="shared" si="15"/>
        <v>46539</v>
      </c>
      <c r="CP57" s="152">
        <f t="shared" si="16"/>
        <v>46600</v>
      </c>
      <c r="CQ57" s="152">
        <f t="shared" si="17"/>
        <v>46752</v>
      </c>
    </row>
    <row r="58" spans="1:95" ht="33.950000000000003" customHeight="1">
      <c r="A58" s="318" t="s">
        <v>191</v>
      </c>
      <c r="B58" s="137" t="s">
        <v>162</v>
      </c>
      <c r="C58" s="138" t="s">
        <v>192</v>
      </c>
      <c r="D58" s="139" t="str">
        <f t="shared" ca="1" si="1"/>
        <v>En cours</v>
      </c>
      <c r="E58" s="145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313">
        <f t="shared" si="2"/>
        <v>46873</v>
      </c>
      <c r="BB58" s="192"/>
      <c r="BG58" s="155"/>
      <c r="BH58" s="155"/>
      <c r="BI58" s="155"/>
      <c r="BJ58" s="155"/>
      <c r="BK58" s="155"/>
      <c r="BL58" s="155"/>
      <c r="BN58" s="155"/>
      <c r="BO58" s="220" t="s">
        <v>193</v>
      </c>
      <c r="BP58" s="220" t="s">
        <v>191</v>
      </c>
      <c r="BQ58" s="230" t="s">
        <v>162</v>
      </c>
      <c r="BR58" s="223" t="s">
        <v>162</v>
      </c>
      <c r="BS58" s="218" t="s">
        <v>60</v>
      </c>
      <c r="BT58" s="367">
        <v>45413</v>
      </c>
      <c r="BU58" s="367">
        <v>46873</v>
      </c>
      <c r="BV58" s="219">
        <f t="shared" si="3"/>
        <v>45413</v>
      </c>
      <c r="BW58" s="219">
        <f t="shared" si="4"/>
        <v>46873</v>
      </c>
      <c r="BX58" s="214"/>
      <c r="BY58" s="176" t="s">
        <v>192</v>
      </c>
      <c r="BZ58" s="176"/>
      <c r="CA58" s="180"/>
      <c r="CB58" s="180"/>
      <c r="CC58" s="180"/>
      <c r="CD58" s="184">
        <f t="shared" ref="CD58:CD59" si="85">CF58-120</f>
        <v>45053</v>
      </c>
      <c r="CE58" s="184">
        <f t="shared" ref="CE58:CE59" si="86">IF(DAY(CD58)&lt;=15,DATE(YEAR(CD58),MONTH(CD58),1),EOMONTH(CD58,0))</f>
        <v>45047</v>
      </c>
      <c r="CF58" s="184">
        <f t="shared" ref="CF58:CF59" si="87">CH58</f>
        <v>45173</v>
      </c>
      <c r="CG58" s="184">
        <f t="shared" ref="CG58:CG59" si="88">IF(DAY(CF58)&lt;=15,DATE(YEAR(CF58),MONTH(CF58),1),EOMONTH(CF58,0))</f>
        <v>45170</v>
      </c>
      <c r="CH58" s="184">
        <f t="shared" ref="CH58:CH59" si="89">CJ58-240</f>
        <v>45173</v>
      </c>
      <c r="CI58" s="184">
        <f t="shared" ref="CI58:CI59" si="90">IF(DAY(CH58)&lt;=15,DATE(YEAR(CH58),MONTH(CH58),1),EOMONTH(CH58,0))</f>
        <v>45170</v>
      </c>
      <c r="CJ58" s="184">
        <f t="shared" ref="CJ58:CJ59" si="91">BT58</f>
        <v>45413</v>
      </c>
      <c r="CK58" s="184">
        <f t="shared" ref="CK58:CK59" si="92">IF(DAY(CJ58)&lt;=15,DATE(YEAR(CJ58),MONTH(CJ58),1),EOMONTH(CJ58,0))</f>
        <v>45413</v>
      </c>
      <c r="CL58" s="152">
        <f t="shared" si="12"/>
        <v>46603</v>
      </c>
      <c r="CM58" s="152">
        <f t="shared" si="13"/>
        <v>46663</v>
      </c>
      <c r="CN58" s="152">
        <f t="shared" si="14"/>
        <v>46813</v>
      </c>
      <c r="CO58" s="152">
        <f t="shared" si="15"/>
        <v>46600</v>
      </c>
      <c r="CP58" s="152">
        <f t="shared" si="16"/>
        <v>46661</v>
      </c>
      <c r="CQ58" s="152">
        <f t="shared" si="17"/>
        <v>46813</v>
      </c>
    </row>
    <row r="59" spans="1:95" ht="51" customHeight="1">
      <c r="A59" s="318" t="s">
        <v>194</v>
      </c>
      <c r="B59" s="137" t="s">
        <v>162</v>
      </c>
      <c r="C59" s="138" t="s">
        <v>195</v>
      </c>
      <c r="D59" s="139" t="str">
        <f t="shared" ca="1" si="1"/>
        <v>En cours</v>
      </c>
      <c r="E59" s="145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313">
        <f t="shared" si="2"/>
        <v>46934</v>
      </c>
      <c r="BB59" s="192"/>
      <c r="BG59" s="155"/>
      <c r="BH59" s="155"/>
      <c r="BI59" s="155"/>
      <c r="BJ59" s="155"/>
      <c r="BK59" s="155"/>
      <c r="BL59" s="155"/>
      <c r="BN59" s="155"/>
      <c r="BO59" s="220" t="s">
        <v>194</v>
      </c>
      <c r="BP59" s="220" t="s">
        <v>194</v>
      </c>
      <c r="BQ59" s="230" t="s">
        <v>162</v>
      </c>
      <c r="BR59" s="223"/>
      <c r="BS59" s="218" t="s">
        <v>60</v>
      </c>
      <c r="BT59" s="367">
        <v>45474</v>
      </c>
      <c r="BU59" s="367">
        <v>46934</v>
      </c>
      <c r="BV59" s="219">
        <f t="shared" ref="BV59" si="93">IF(DAY(BT59)&lt;=15,DATE(YEAR(BT59),MONTH(BT59),1),EOMONTH(BT59,0))</f>
        <v>45474</v>
      </c>
      <c r="BW59" s="219">
        <f t="shared" ref="BW59" si="94">IF(DAY(BU59)&lt;=15,DATE(YEAR(BU59),MONTH(BU59),1),EOMONTH(BU59,0))</f>
        <v>46934</v>
      </c>
      <c r="BX59" s="214"/>
      <c r="BY59" s="176" t="s">
        <v>195</v>
      </c>
      <c r="BZ59" s="176"/>
      <c r="CA59" s="180"/>
      <c r="CB59" s="180"/>
      <c r="CC59" s="180"/>
      <c r="CD59" s="184">
        <f t="shared" si="85"/>
        <v>45114</v>
      </c>
      <c r="CE59" s="184">
        <f t="shared" si="86"/>
        <v>45108</v>
      </c>
      <c r="CF59" s="184">
        <f t="shared" si="87"/>
        <v>45234</v>
      </c>
      <c r="CG59" s="184">
        <f t="shared" si="88"/>
        <v>45231</v>
      </c>
      <c r="CH59" s="184">
        <f t="shared" si="89"/>
        <v>45234</v>
      </c>
      <c r="CI59" s="184">
        <f t="shared" si="90"/>
        <v>45231</v>
      </c>
      <c r="CJ59" s="184">
        <f t="shared" si="91"/>
        <v>45474</v>
      </c>
      <c r="CK59" s="184">
        <f t="shared" si="92"/>
        <v>45474</v>
      </c>
      <c r="CL59" s="152">
        <f t="shared" si="12"/>
        <v>46664</v>
      </c>
      <c r="CM59" s="152">
        <f t="shared" si="13"/>
        <v>46724</v>
      </c>
      <c r="CN59" s="152">
        <f t="shared" si="14"/>
        <v>46874</v>
      </c>
      <c r="CO59" s="152">
        <f t="shared" si="15"/>
        <v>46661</v>
      </c>
      <c r="CP59" s="152">
        <f t="shared" si="16"/>
        <v>46722</v>
      </c>
      <c r="CQ59" s="152">
        <f t="shared" si="17"/>
        <v>46874</v>
      </c>
    </row>
  </sheetData>
  <sheetProtection algorithmName="SHA-512" hashValue="6jSay4DpMPjgdSfVDVuqvIO33vJaxvRoujWXo1lKevB1oDJXsqCaP2rIsreJrR2xiR8loFJWTASIka9m/AaNKA==" saltValue="KHffg+9pnp2IJeklVq091w==" spinCount="100000" sheet="1" autoFilter="0"/>
  <autoFilter ref="A6:D59" xr:uid="{8C086176-53C4-4E4E-AA10-0CE351FCE337}"/>
  <mergeCells count="5">
    <mergeCell ref="A4:B4"/>
    <mergeCell ref="AC5:AN5"/>
    <mergeCell ref="E5:P5"/>
    <mergeCell ref="Q5:AB5"/>
    <mergeCell ref="AO5:AZ5"/>
  </mergeCells>
  <phoneticPr fontId="12" type="noConversion"/>
  <conditionalFormatting sqref="C2">
    <cfRule type="expression" dxfId="204" priority="775">
      <formula>AND(BY$6&gt;=#REF!,BY$6&lt;=#REF!)</formula>
    </cfRule>
    <cfRule type="expression" dxfId="203" priority="776">
      <formula>AND(BY$6&gt;=#REF!,BY$6&lt;=#REF!)</formula>
    </cfRule>
    <cfRule type="expression" dxfId="202" priority="777">
      <formula>AND(BY$6&gt;=#REF!,BY$6&lt;=#REF!)</formula>
    </cfRule>
    <cfRule type="expression" dxfId="201" priority="778">
      <formula>AND(BY$6&gt;=#REF!,BY$6&lt;=#REF!)</formula>
    </cfRule>
  </conditionalFormatting>
  <conditionalFormatting sqref="D1:D5">
    <cfRule type="containsText" dxfId="200" priority="39" operator="containsText" text="A venir">
      <formula>NOT(ISERROR(SEARCH("A venir",D1)))</formula>
    </cfRule>
  </conditionalFormatting>
  <conditionalFormatting sqref="D1:D1048576">
    <cfRule type="containsText" dxfId="199" priority="7" operator="containsText" text="Term">
      <formula>NOT(ISERROR(SEARCH("Term",D1)))</formula>
    </cfRule>
  </conditionalFormatting>
  <conditionalFormatting sqref="D6:D34 D38:D59">
    <cfRule type="containsText" dxfId="198" priority="31" operator="containsText" text="À venir">
      <formula>NOT(ISERROR(SEARCH("À venir",D6)))</formula>
    </cfRule>
  </conditionalFormatting>
  <conditionalFormatting sqref="D7:D34 D38:D59">
    <cfRule type="containsText" dxfId="197" priority="779" operator="containsText" text="En cours">
      <formula>NOT(ISERROR(SEARCH("En cours",D7)))</formula>
    </cfRule>
    <cfRule type="expression" dxfId="196" priority="780">
      <formula>AND(D$6&gt;=$CE7,D$6&lt;=$CG7)</formula>
    </cfRule>
  </conditionalFormatting>
  <conditionalFormatting sqref="D35">
    <cfRule type="containsText" dxfId="195" priority="794" operator="containsText" text="À venir">
      <formula>NOT(ISERROR(SEARCH("À venir",D35)))</formula>
    </cfRule>
    <cfRule type="containsText" dxfId="194" priority="795" operator="containsText" text="En cours">
      <formula>NOT(ISERROR(SEARCH("En cours",D35)))</formula>
    </cfRule>
    <cfRule type="expression" dxfId="193" priority="796">
      <formula>AND(D$6&gt;=$CE35,D$6&lt;=$CG35)</formula>
    </cfRule>
  </conditionalFormatting>
  <conditionalFormatting sqref="D35:D37">
    <cfRule type="containsText" dxfId="192" priority="8" operator="containsText" text="A venir">
      <formula>NOT(ISERROR(SEARCH("A venir",D35)))</formula>
    </cfRule>
  </conditionalFormatting>
  <conditionalFormatting sqref="D36:D37">
    <cfRule type="containsText" dxfId="191" priority="1" operator="containsText" text="À venir">
      <formula>NOT(ISERROR(SEARCH("À venir",D36)))</formula>
    </cfRule>
    <cfRule type="containsText" dxfId="190" priority="3" operator="containsText" text="En cours">
      <formula>NOT(ISERROR(SEARCH("En cours",D36)))</formula>
    </cfRule>
    <cfRule type="expression" dxfId="189" priority="4">
      <formula>AND(D$6&gt;=$CD36,D$6&lt;=$CF36)</formula>
    </cfRule>
  </conditionalFormatting>
  <conditionalFormatting sqref="D60:D1048576">
    <cfRule type="containsText" dxfId="188" priority="45" operator="containsText" text="A venir">
      <formula>NOT(ISERROR(SEARCH("A venir",D60)))</formula>
    </cfRule>
  </conditionalFormatting>
  <conditionalFormatting sqref="D36:P37">
    <cfRule type="expression" dxfId="187" priority="5">
      <formula>AND(D$6&gt;=$BU36,D$6&lt;=$BV36)</formula>
    </cfRule>
    <cfRule type="expression" dxfId="186" priority="6">
      <formula>AND(D$6&gt;=$CH36,D$6&lt;=$CJ36)</formula>
    </cfRule>
  </conditionalFormatting>
  <conditionalFormatting sqref="D7:AZ35 D38:AZ59 Q36:AZ37">
    <cfRule type="expression" dxfId="185" priority="781">
      <formula>AND(D$6&gt;=$BV7,D$6&lt;=$BW7)</formula>
    </cfRule>
  </conditionalFormatting>
  <conditionalFormatting sqref="D7:AZ35 Q36:AZ37 D38:AZ59">
    <cfRule type="expression" dxfId="184" priority="782">
      <formula>AND(D$6&gt;=$CI7,D$6&lt;=$CK7)</formula>
    </cfRule>
  </conditionalFormatting>
  <conditionalFormatting sqref="E36:P37">
    <cfRule type="expression" dxfId="183" priority="2">
      <formula>AND(E$6&gt;=$CD36,E$6&lt;=$CF36)</formula>
    </cfRule>
  </conditionalFormatting>
  <conditionalFormatting sqref="E7:AZ35 Q36:AZ37 E38:AZ59">
    <cfRule type="expression" dxfId="182" priority="785">
      <formula>AND(E$6&gt;=$CE7,E$6&lt;=$CG7)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55" fitToWidth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DAA4D70-AE6B-4B99-8F8C-6AFDEE6EB3AA}">
          <x14:formula1>
            <xm:f>Feuil1!$A$1:$A$3</xm:f>
          </x14:formula1>
          <xm:sqref>BX7:BX57</xm:sqref>
        </x14:dataValidation>
        <x14:dataValidation type="list" allowBlank="1" showInputMessage="1" showErrorMessage="1" xr:uid="{E7A8A295-2F88-4236-995A-542E949DA654}">
          <x14:formula1>
            <xm:f>Feuil1!$A$7:$A$13</xm:f>
          </x14:formula1>
          <xm:sqref>BZ38:BZ57 BZ7:BZ35 BY36:BY37</xm:sqref>
        </x14:dataValidation>
        <x14:dataValidation type="list" allowBlank="1" showInputMessage="1" showErrorMessage="1" xr:uid="{A32201A5-D31A-4F2A-80A5-3073E9BD5755}">
          <x14:formula1>
            <xm:f>Feuil1!$B$7:$B$9</xm:f>
          </x14:formula1>
          <xm:sqref>CA38:CA57 CA7:CA35 BZ36:BZ37</xm:sqref>
        </x14:dataValidation>
        <x14:dataValidation type="list" allowBlank="1" showInputMessage="1" showErrorMessage="1" xr:uid="{FC360FDC-638F-4BCB-B491-54F12D006B1B}">
          <x14:formula1>
            <xm:f>Feuil1!$D$7:$D$8</xm:f>
          </x14:formula1>
          <xm:sqref>CB38:CC57 CB7:CC35 CA36:CB37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9157-B9AE-4702-BE06-7AFC9463D267}">
  <sheetPr codeName="Feuil2">
    <pageSetUpPr fitToPage="1"/>
  </sheetPr>
  <dimension ref="A1:XDW89"/>
  <sheetViews>
    <sheetView showGridLines="0" tabSelected="1" topLeftCell="A2" zoomScale="60" zoomScaleNormal="60" workbookViewId="0">
      <pane xSplit="4" ySplit="5" topLeftCell="Q24" activePane="bottomRight" state="frozen"/>
      <selection pane="bottomRight" activeCell="CJ2" sqref="CJ2"/>
      <selection pane="bottomLeft" activeCell="A7" sqref="A7"/>
      <selection pane="topRight" activeCell="E2" sqref="E2"/>
    </sheetView>
  </sheetViews>
  <sheetFormatPr defaultColWidth="10.85546875" defaultRowHeight="14.45"/>
  <cols>
    <col min="1" max="1" width="19.5703125" style="73" customWidth="1"/>
    <col min="2" max="2" width="22.5703125" style="23" customWidth="1"/>
    <col min="3" max="3" width="48.5703125" style="7" customWidth="1"/>
    <col min="4" max="4" width="12" style="23" customWidth="1"/>
    <col min="5" max="16" width="3.5703125" style="17" hidden="1" customWidth="1"/>
    <col min="17" max="52" width="3.5703125" style="17" customWidth="1"/>
    <col min="53" max="53" width="13.140625" style="6" bestFit="1" customWidth="1"/>
    <col min="54" max="55" width="15.5703125" style="5" customWidth="1"/>
    <col min="56" max="65" width="10.85546875" style="5" customWidth="1"/>
    <col min="66" max="70" width="10.85546875" style="5" hidden="1" customWidth="1"/>
    <col min="71" max="71" width="12.85546875" style="5" hidden="1" customWidth="1"/>
    <col min="72" max="72" width="12.7109375" style="5" hidden="1" customWidth="1"/>
    <col min="73" max="74" width="13.140625" style="5" hidden="1" customWidth="1"/>
    <col min="75" max="75" width="10.85546875" style="5" hidden="1" customWidth="1"/>
    <col min="76" max="76" width="18.140625" style="5" hidden="1" customWidth="1"/>
    <col min="77" max="77" width="21.42578125" style="5" hidden="1" customWidth="1"/>
    <col min="78" max="78" width="29.85546875" style="5" hidden="1" customWidth="1"/>
    <col min="79" max="79" width="18.42578125" style="5" hidden="1" customWidth="1"/>
    <col min="80" max="80" width="16.7109375" style="5" hidden="1" customWidth="1"/>
    <col min="81" max="87" width="10.85546875" style="5" hidden="1" customWidth="1"/>
    <col min="88" max="88" width="11.85546875" style="5" hidden="1" customWidth="1"/>
    <col min="89" max="16384" width="10.85546875" style="5"/>
  </cols>
  <sheetData>
    <row r="1" spans="1:16351" hidden="1">
      <c r="A1" s="71"/>
      <c r="E1" s="15">
        <f t="shared" ref="E1:AN1" si="0">VALUE(YEAR(E6)&amp;TEXT(MONTH(E6),"00"))</f>
        <v>202401</v>
      </c>
      <c r="F1" s="15">
        <f t="shared" si="0"/>
        <v>202402</v>
      </c>
      <c r="G1" s="15">
        <f t="shared" si="0"/>
        <v>202403</v>
      </c>
      <c r="H1" s="15">
        <f t="shared" si="0"/>
        <v>202404</v>
      </c>
      <c r="I1" s="15">
        <f t="shared" si="0"/>
        <v>202405</v>
      </c>
      <c r="J1" s="15">
        <f t="shared" si="0"/>
        <v>202406</v>
      </c>
      <c r="K1" s="15">
        <f t="shared" si="0"/>
        <v>202407</v>
      </c>
      <c r="L1" s="15">
        <f t="shared" si="0"/>
        <v>202408</v>
      </c>
      <c r="M1" s="15">
        <f t="shared" si="0"/>
        <v>202409</v>
      </c>
      <c r="N1" s="15">
        <f t="shared" si="0"/>
        <v>202410</v>
      </c>
      <c r="O1" s="15">
        <f t="shared" si="0"/>
        <v>202411</v>
      </c>
      <c r="P1" s="15">
        <f t="shared" si="0"/>
        <v>202412</v>
      </c>
      <c r="Q1" s="15">
        <f t="shared" si="0"/>
        <v>202501</v>
      </c>
      <c r="R1" s="15">
        <f t="shared" si="0"/>
        <v>202502</v>
      </c>
      <c r="S1" s="15">
        <f t="shared" si="0"/>
        <v>202503</v>
      </c>
      <c r="T1" s="15">
        <f t="shared" si="0"/>
        <v>202504</v>
      </c>
      <c r="U1" s="15">
        <f t="shared" si="0"/>
        <v>202505</v>
      </c>
      <c r="V1" s="15">
        <f t="shared" si="0"/>
        <v>202506</v>
      </c>
      <c r="W1" s="15">
        <f t="shared" si="0"/>
        <v>202507</v>
      </c>
      <c r="X1" s="15">
        <f t="shared" si="0"/>
        <v>202508</v>
      </c>
      <c r="Y1" s="15">
        <f t="shared" si="0"/>
        <v>202509</v>
      </c>
      <c r="Z1" s="15">
        <f t="shared" si="0"/>
        <v>202510</v>
      </c>
      <c r="AA1" s="15">
        <f t="shared" si="0"/>
        <v>202511</v>
      </c>
      <c r="AB1" s="15">
        <f t="shared" si="0"/>
        <v>202512</v>
      </c>
      <c r="AC1" s="15">
        <f t="shared" si="0"/>
        <v>202601</v>
      </c>
      <c r="AD1" s="15">
        <f t="shared" si="0"/>
        <v>202602</v>
      </c>
      <c r="AE1" s="15">
        <f t="shared" si="0"/>
        <v>202603</v>
      </c>
      <c r="AF1" s="15">
        <f t="shared" si="0"/>
        <v>202604</v>
      </c>
      <c r="AG1" s="15">
        <f t="shared" si="0"/>
        <v>202605</v>
      </c>
      <c r="AH1" s="15">
        <f t="shared" si="0"/>
        <v>202606</v>
      </c>
      <c r="AI1" s="15">
        <f t="shared" si="0"/>
        <v>202607</v>
      </c>
      <c r="AJ1" s="15">
        <f t="shared" si="0"/>
        <v>202608</v>
      </c>
      <c r="AK1" s="15">
        <f t="shared" si="0"/>
        <v>202609</v>
      </c>
      <c r="AL1" s="15">
        <f t="shared" si="0"/>
        <v>202610</v>
      </c>
      <c r="AM1" s="15">
        <f t="shared" si="0"/>
        <v>202611</v>
      </c>
      <c r="AN1" s="15">
        <f t="shared" si="0"/>
        <v>202612</v>
      </c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</row>
    <row r="2" spans="1:16351" ht="21.6" customHeight="1">
      <c r="A2" s="72"/>
      <c r="B2" s="44"/>
      <c r="C2" s="234" t="s">
        <v>196</v>
      </c>
    </row>
    <row r="3" spans="1:16351" ht="21.6" customHeight="1">
      <c r="A3" s="72"/>
      <c r="B3" s="134"/>
      <c r="C3" s="236" t="s">
        <v>197</v>
      </c>
    </row>
    <row r="4" spans="1:16351" ht="21.6" customHeight="1">
      <c r="A4" s="397" t="s">
        <v>198</v>
      </c>
      <c r="B4" s="398"/>
      <c r="C4" s="237" t="s">
        <v>24</v>
      </c>
    </row>
    <row r="5" spans="1:16351" ht="18">
      <c r="A5" s="272"/>
      <c r="B5" s="307"/>
      <c r="C5" s="149"/>
      <c r="D5" s="150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152"/>
    </row>
    <row r="6" spans="1:16351" s="99" customFormat="1" ht="43.5" customHeight="1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84" t="s">
        <v>31</v>
      </c>
      <c r="BO6" s="85" t="s">
        <v>32</v>
      </c>
      <c r="BP6" s="86" t="s">
        <v>200</v>
      </c>
      <c r="BQ6" s="88" t="s">
        <v>34</v>
      </c>
      <c r="BR6" s="86" t="s">
        <v>35</v>
      </c>
      <c r="BS6" s="89" t="s">
        <v>36</v>
      </c>
      <c r="BT6" s="89" t="s">
        <v>30</v>
      </c>
      <c r="BU6" s="90" t="s">
        <v>37</v>
      </c>
      <c r="BV6" s="91" t="s">
        <v>38</v>
      </c>
      <c r="BW6" s="87" t="s">
        <v>39</v>
      </c>
      <c r="BX6" s="86" t="s">
        <v>40</v>
      </c>
      <c r="BY6" s="326" t="s">
        <v>6</v>
      </c>
      <c r="BZ6" s="94" t="s">
        <v>7</v>
      </c>
      <c r="CA6" s="94" t="s">
        <v>8</v>
      </c>
      <c r="CB6" s="94" t="s">
        <v>41</v>
      </c>
      <c r="CC6" s="95" t="s">
        <v>42</v>
      </c>
      <c r="CD6" s="96" t="s">
        <v>43</v>
      </c>
      <c r="CE6" s="97" t="s">
        <v>44</v>
      </c>
      <c r="CF6" s="96" t="s">
        <v>43</v>
      </c>
      <c r="CG6" s="98" t="s">
        <v>45</v>
      </c>
      <c r="CH6" s="96" t="s">
        <v>43</v>
      </c>
      <c r="CI6" s="98" t="s">
        <v>46</v>
      </c>
      <c r="CJ6" s="96" t="s">
        <v>43</v>
      </c>
    </row>
    <row r="7" spans="1:16351" ht="29.1" customHeight="1">
      <c r="A7" s="137" t="s">
        <v>201</v>
      </c>
      <c r="B7" s="137" t="s">
        <v>202</v>
      </c>
      <c r="C7" s="138" t="s">
        <v>203</v>
      </c>
      <c r="D7" s="139" t="str">
        <f t="shared" ref="D7:D39" ca="1" si="1">IF(BT7&lt;TODAY(),"Terminé",(IF(BS7&gt;=TODAY(),"À venir","En cours")))</f>
        <v>À venir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39" si="2">BT7</f>
        <v>47238</v>
      </c>
      <c r="BB7"/>
      <c r="BC7"/>
      <c r="BD7"/>
      <c r="BE7"/>
      <c r="BF7"/>
      <c r="BG7"/>
      <c r="BH7"/>
      <c r="BI7"/>
      <c r="BN7" s="47" t="s">
        <v>204</v>
      </c>
      <c r="BO7" s="70" t="s">
        <v>201</v>
      </c>
      <c r="BP7" s="56" t="s">
        <v>134</v>
      </c>
      <c r="BQ7" s="24" t="s">
        <v>134</v>
      </c>
      <c r="BR7" s="14" t="s">
        <v>205</v>
      </c>
      <c r="BS7" s="11">
        <v>45778</v>
      </c>
      <c r="BT7" s="40">
        <f>BS7+1460</f>
        <v>47238</v>
      </c>
      <c r="BU7" s="35">
        <f t="shared" ref="BU7:BU23" si="3">IF(DAY(BS7)&lt;=15,DATE(YEAR(BS7),MONTH(BS7),1),EOMONTH(BS7,0))</f>
        <v>45778</v>
      </c>
      <c r="BV7" s="35">
        <f t="shared" ref="BV7:BV23" si="4">IF(DAY(BT7)&lt;=15,DATE(YEAR(BT7),MONTH(BT7),1),EOMONTH(BT7,0))</f>
        <v>47238</v>
      </c>
      <c r="BW7" s="14" t="s">
        <v>0</v>
      </c>
      <c r="BX7" s="64" t="s">
        <v>206</v>
      </c>
      <c r="BY7" s="46" t="s">
        <v>17</v>
      </c>
      <c r="BZ7" s="46" t="s">
        <v>10</v>
      </c>
      <c r="CA7" s="46" t="s">
        <v>11</v>
      </c>
      <c r="CB7" s="53"/>
      <c r="CC7" s="3">
        <f>CE7-150</f>
        <v>45472</v>
      </c>
      <c r="CD7" s="3">
        <f t="shared" ref="CD7:CD39" si="5">IF(DAY(CC7)&lt;=15,DATE(YEAR(CC7),MONTH(CC7),1),EOMONTH(CC7,0))</f>
        <v>45473</v>
      </c>
      <c r="CE7" s="3">
        <f t="shared" ref="CE7:CE39" si="6">CG7</f>
        <v>45622</v>
      </c>
      <c r="CF7" s="3">
        <f t="shared" ref="CF7:CF39" si="7">IF(DAY(CE7)&lt;=15,DATE(YEAR(CE7),MONTH(CE7),1),EOMONTH(CE7,0))</f>
        <v>45626</v>
      </c>
      <c r="CG7" s="3">
        <f>CI7-156</f>
        <v>45622</v>
      </c>
      <c r="CH7" s="3">
        <f t="shared" ref="CH7:CH39" si="8">IF(DAY(CG7)&lt;=15,DATE(YEAR(CG7),MONTH(CG7),1),EOMONTH(CG7,0))</f>
        <v>45626</v>
      </c>
      <c r="CI7" s="3">
        <f t="shared" ref="CI7:CI39" si="9">BS7</f>
        <v>45778</v>
      </c>
      <c r="CJ7" s="3">
        <f t="shared" ref="CJ7:CJ39" si="10">IF(DAY(CI7)&lt;=15,DATE(YEAR(CI7),MONTH(CI7),1),EOMONTH(CI7,0))</f>
        <v>45778</v>
      </c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</row>
    <row r="8" spans="1:16351" ht="29.1">
      <c r="A8" s="137" t="s">
        <v>207</v>
      </c>
      <c r="B8" s="137" t="s">
        <v>202</v>
      </c>
      <c r="C8" s="138" t="s">
        <v>208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 t="shared" si="2"/>
        <v>45789</v>
      </c>
      <c r="BB8"/>
      <c r="BC8"/>
      <c r="BD8"/>
      <c r="BE8"/>
      <c r="BF8"/>
      <c r="BG8"/>
      <c r="BH8"/>
      <c r="BI8"/>
      <c r="BN8" s="47" t="s">
        <v>209</v>
      </c>
      <c r="BO8" s="70" t="s">
        <v>207</v>
      </c>
      <c r="BP8" s="24" t="s">
        <v>134</v>
      </c>
      <c r="BQ8" s="24" t="s">
        <v>134</v>
      </c>
      <c r="BR8" s="14" t="s">
        <v>205</v>
      </c>
      <c r="BS8" s="11">
        <v>44116</v>
      </c>
      <c r="BT8" s="40">
        <v>45789</v>
      </c>
      <c r="BU8" s="35">
        <f t="shared" si="3"/>
        <v>44105</v>
      </c>
      <c r="BV8" s="35">
        <f t="shared" si="4"/>
        <v>45778</v>
      </c>
      <c r="BW8" s="14" t="s">
        <v>0</v>
      </c>
      <c r="BX8" s="64" t="s">
        <v>210</v>
      </c>
      <c r="BY8" s="46" t="s">
        <v>19</v>
      </c>
      <c r="BZ8" s="46" t="s">
        <v>10</v>
      </c>
      <c r="CA8" s="46"/>
      <c r="CB8" s="53"/>
      <c r="CC8" s="3">
        <f>CE8-120</f>
        <v>43816</v>
      </c>
      <c r="CD8" s="3">
        <f t="shared" si="5"/>
        <v>43830</v>
      </c>
      <c r="CE8" s="3">
        <f t="shared" si="6"/>
        <v>43936</v>
      </c>
      <c r="CF8" s="3">
        <f t="shared" si="7"/>
        <v>43922</v>
      </c>
      <c r="CG8" s="3">
        <f>CI8-180</f>
        <v>43936</v>
      </c>
      <c r="CH8" s="3">
        <f t="shared" si="8"/>
        <v>43922</v>
      </c>
      <c r="CI8" s="3">
        <f t="shared" si="9"/>
        <v>44116</v>
      </c>
      <c r="CJ8" s="3">
        <f t="shared" si="10"/>
        <v>44105</v>
      </c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</row>
    <row r="9" spans="1:16351" ht="33" customHeight="1">
      <c r="A9" s="137" t="s">
        <v>75</v>
      </c>
      <c r="B9" s="137" t="s">
        <v>202</v>
      </c>
      <c r="C9" s="138" t="s">
        <v>208</v>
      </c>
      <c r="D9" s="139" t="str">
        <f t="shared" ca="1" si="1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47117</v>
      </c>
      <c r="BB9"/>
      <c r="BC9"/>
      <c r="BD9"/>
      <c r="BE9"/>
      <c r="BF9"/>
      <c r="BG9"/>
      <c r="BH9"/>
      <c r="BI9"/>
      <c r="BN9" s="70" t="s">
        <v>207</v>
      </c>
      <c r="BO9" s="70" t="s">
        <v>211</v>
      </c>
      <c r="BP9" s="56" t="s">
        <v>134</v>
      </c>
      <c r="BQ9" s="24" t="s">
        <v>134</v>
      </c>
      <c r="BR9" s="57" t="s">
        <v>205</v>
      </c>
      <c r="BS9" s="11">
        <v>45793</v>
      </c>
      <c r="BT9" s="40">
        <v>47117</v>
      </c>
      <c r="BU9" s="35">
        <f t="shared" si="3"/>
        <v>45808</v>
      </c>
      <c r="BV9" s="35">
        <f t="shared" si="4"/>
        <v>47118</v>
      </c>
      <c r="BW9" s="14" t="s">
        <v>0</v>
      </c>
      <c r="BX9" s="64" t="s">
        <v>210</v>
      </c>
      <c r="BY9" s="46" t="s">
        <v>19</v>
      </c>
      <c r="BZ9" s="46" t="s">
        <v>10</v>
      </c>
      <c r="CA9" s="46" t="s">
        <v>11</v>
      </c>
      <c r="CB9" s="53"/>
      <c r="CC9" s="3">
        <f>CE9-130</f>
        <v>45483</v>
      </c>
      <c r="CD9" s="3">
        <f t="shared" si="5"/>
        <v>45474</v>
      </c>
      <c r="CE9" s="3">
        <f t="shared" si="6"/>
        <v>45613</v>
      </c>
      <c r="CF9" s="3">
        <f t="shared" si="7"/>
        <v>45626</v>
      </c>
      <c r="CG9" s="3">
        <f>CI9-180</f>
        <v>45613</v>
      </c>
      <c r="CH9" s="3">
        <f t="shared" si="8"/>
        <v>45626</v>
      </c>
      <c r="CI9" s="3">
        <f t="shared" si="9"/>
        <v>45793</v>
      </c>
      <c r="CJ9" s="3">
        <f t="shared" si="10"/>
        <v>45808</v>
      </c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</row>
    <row r="10" spans="1:16351" ht="42.95" customHeight="1">
      <c r="A10" s="137" t="s">
        <v>212</v>
      </c>
      <c r="B10" s="137" t="s">
        <v>202</v>
      </c>
      <c r="C10" s="138" t="s">
        <v>213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2"/>
        <v>45781</v>
      </c>
      <c r="BB10"/>
      <c r="BC10"/>
      <c r="BD10"/>
      <c r="BE10"/>
      <c r="BF10"/>
      <c r="BG10"/>
      <c r="BH10"/>
      <c r="BI10"/>
      <c r="BN10" s="47" t="s">
        <v>214</v>
      </c>
      <c r="BO10" s="70" t="s">
        <v>212</v>
      </c>
      <c r="BP10" s="56" t="s">
        <v>134</v>
      </c>
      <c r="BQ10" s="24" t="s">
        <v>134</v>
      </c>
      <c r="BR10" s="14" t="s">
        <v>205</v>
      </c>
      <c r="BS10" s="11">
        <v>44320</v>
      </c>
      <c r="BT10" s="40">
        <v>45781</v>
      </c>
      <c r="BU10" s="35">
        <f t="shared" si="3"/>
        <v>44317</v>
      </c>
      <c r="BV10" s="35">
        <f t="shared" si="4"/>
        <v>45778</v>
      </c>
      <c r="BW10" s="14" t="s">
        <v>0</v>
      </c>
      <c r="BX10" s="80" t="s">
        <v>215</v>
      </c>
      <c r="BY10" s="46" t="s">
        <v>9</v>
      </c>
      <c r="BZ10" s="46" t="s">
        <v>10</v>
      </c>
      <c r="CA10" s="46"/>
      <c r="CB10" s="53"/>
      <c r="CC10" s="3">
        <f>CE10-120</f>
        <v>44020</v>
      </c>
      <c r="CD10" s="3">
        <f t="shared" si="5"/>
        <v>44013</v>
      </c>
      <c r="CE10" s="3">
        <f t="shared" si="6"/>
        <v>44140</v>
      </c>
      <c r="CF10" s="3">
        <f t="shared" si="7"/>
        <v>44136</v>
      </c>
      <c r="CG10" s="3">
        <f>CI10-180</f>
        <v>44140</v>
      </c>
      <c r="CH10" s="3">
        <f t="shared" si="8"/>
        <v>44136</v>
      </c>
      <c r="CI10" s="3">
        <f t="shared" si="9"/>
        <v>44320</v>
      </c>
      <c r="CJ10" s="3">
        <f t="shared" si="10"/>
        <v>44317</v>
      </c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</row>
    <row r="11" spans="1:16351" ht="41.45" customHeight="1">
      <c r="A11" s="137" t="s">
        <v>216</v>
      </c>
      <c r="B11" s="137" t="s">
        <v>202</v>
      </c>
      <c r="C11" s="138" t="s">
        <v>213</v>
      </c>
      <c r="D11" s="139" t="str">
        <f t="shared" ca="1" si="1"/>
        <v>À venir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2"/>
        <v>47241</v>
      </c>
      <c r="BB11" s="49"/>
      <c r="BC11"/>
      <c r="BD11"/>
      <c r="BE11"/>
      <c r="BF11"/>
      <c r="BG11"/>
      <c r="BH11"/>
      <c r="BI11"/>
      <c r="BN11" s="47" t="s">
        <v>214</v>
      </c>
      <c r="BO11" s="9" t="s">
        <v>216</v>
      </c>
      <c r="BP11" s="56" t="s">
        <v>134</v>
      </c>
      <c r="BQ11" s="24"/>
      <c r="BR11" s="14" t="s">
        <v>205</v>
      </c>
      <c r="BS11" s="11">
        <v>45782</v>
      </c>
      <c r="BT11" s="40">
        <v>47241</v>
      </c>
      <c r="BU11" s="35">
        <f t="shared" si="3"/>
        <v>45778</v>
      </c>
      <c r="BV11" s="35">
        <f t="shared" si="4"/>
        <v>47239</v>
      </c>
      <c r="BW11" s="14" t="s">
        <v>0</v>
      </c>
      <c r="BX11" s="81" t="s">
        <v>215</v>
      </c>
      <c r="BY11" s="46" t="s">
        <v>9</v>
      </c>
      <c r="BZ11" s="46" t="s">
        <v>10</v>
      </c>
      <c r="CA11" s="46" t="s">
        <v>11</v>
      </c>
      <c r="CB11" s="53"/>
      <c r="CC11" s="74">
        <f>CE11-120</f>
        <v>45452</v>
      </c>
      <c r="CD11" s="74">
        <f t="shared" si="5"/>
        <v>45444</v>
      </c>
      <c r="CE11" s="74">
        <f t="shared" si="6"/>
        <v>45572</v>
      </c>
      <c r="CF11" s="74">
        <f t="shared" si="7"/>
        <v>45566</v>
      </c>
      <c r="CG11" s="74">
        <f>CI11-210</f>
        <v>45572</v>
      </c>
      <c r="CH11" s="74">
        <f t="shared" si="8"/>
        <v>45566</v>
      </c>
      <c r="CI11" s="74">
        <f t="shared" si="9"/>
        <v>45782</v>
      </c>
      <c r="CJ11" s="74">
        <f t="shared" si="10"/>
        <v>45778</v>
      </c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</row>
    <row r="12" spans="1:16351" ht="29.1" customHeight="1">
      <c r="A12" s="137" t="s">
        <v>217</v>
      </c>
      <c r="B12" s="137" t="s">
        <v>202</v>
      </c>
      <c r="C12" s="138" t="s">
        <v>218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2"/>
        <v>46132</v>
      </c>
      <c r="BC12"/>
      <c r="BD12"/>
      <c r="BE12"/>
      <c r="BF12"/>
      <c r="BG12"/>
      <c r="BH12"/>
      <c r="BI12"/>
      <c r="BN12" s="47" t="s">
        <v>219</v>
      </c>
      <c r="BO12" s="70" t="s">
        <v>217</v>
      </c>
      <c r="BP12" s="24" t="s">
        <v>134</v>
      </c>
      <c r="BQ12" s="24" t="s">
        <v>134</v>
      </c>
      <c r="BR12" s="14" t="s">
        <v>60</v>
      </c>
      <c r="BS12" s="11">
        <v>44804</v>
      </c>
      <c r="BT12" s="40">
        <v>46132</v>
      </c>
      <c r="BU12" s="35">
        <f t="shared" si="3"/>
        <v>44804</v>
      </c>
      <c r="BV12" s="35">
        <f t="shared" si="4"/>
        <v>46142</v>
      </c>
      <c r="BW12" s="14" t="s">
        <v>0</v>
      </c>
      <c r="BX12" s="64" t="s">
        <v>220</v>
      </c>
      <c r="BY12" s="46" t="s">
        <v>9</v>
      </c>
      <c r="BZ12" s="46" t="s">
        <v>10</v>
      </c>
      <c r="CA12" s="46"/>
      <c r="CB12" s="53"/>
      <c r="CC12" s="3">
        <f>CE12-120</f>
        <v>44504</v>
      </c>
      <c r="CD12" s="3">
        <f t="shared" si="5"/>
        <v>44501</v>
      </c>
      <c r="CE12" s="3">
        <f t="shared" si="6"/>
        <v>44624</v>
      </c>
      <c r="CF12" s="3">
        <f t="shared" si="7"/>
        <v>44621</v>
      </c>
      <c r="CG12" s="3">
        <f t="shared" ref="CG12:CG19" si="11">CI12-180</f>
        <v>44624</v>
      </c>
      <c r="CH12" s="3">
        <f t="shared" si="8"/>
        <v>44621</v>
      </c>
      <c r="CI12" s="3">
        <f t="shared" si="9"/>
        <v>44804</v>
      </c>
      <c r="CJ12" s="3">
        <f t="shared" si="10"/>
        <v>44804</v>
      </c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</row>
    <row r="13" spans="1:16351" ht="29.1" customHeight="1">
      <c r="A13" s="137" t="s">
        <v>75</v>
      </c>
      <c r="B13" s="137" t="s">
        <v>202</v>
      </c>
      <c r="C13" s="138" t="s">
        <v>218</v>
      </c>
      <c r="D13" s="139" t="str">
        <f t="shared" ca="1" si="1"/>
        <v>À venir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2"/>
        <v>47593</v>
      </c>
      <c r="BC13"/>
      <c r="BD13"/>
      <c r="BE13"/>
      <c r="BF13"/>
      <c r="BG13"/>
      <c r="BH13"/>
      <c r="BI13"/>
      <c r="BN13" s="70" t="s">
        <v>217</v>
      </c>
      <c r="BO13" s="70" t="s">
        <v>70</v>
      </c>
      <c r="BP13" s="24" t="s">
        <v>134</v>
      </c>
      <c r="BQ13" s="24"/>
      <c r="BR13" s="14" t="s">
        <v>60</v>
      </c>
      <c r="BS13" s="11">
        <f>BT12+1</f>
        <v>46133</v>
      </c>
      <c r="BT13" s="40">
        <v>47593</v>
      </c>
      <c r="BU13" s="35">
        <f t="shared" si="3"/>
        <v>46142</v>
      </c>
      <c r="BV13" s="35">
        <f t="shared" si="4"/>
        <v>47603</v>
      </c>
      <c r="BW13" s="14" t="s">
        <v>0</v>
      </c>
      <c r="BX13" s="64" t="s">
        <v>220</v>
      </c>
      <c r="BY13" s="46" t="s">
        <v>9</v>
      </c>
      <c r="BZ13" s="46" t="s">
        <v>10</v>
      </c>
      <c r="CA13" s="46" t="s">
        <v>11</v>
      </c>
      <c r="CB13" s="53"/>
      <c r="CC13" s="3">
        <f>CE13-120</f>
        <v>45833</v>
      </c>
      <c r="CD13" s="3">
        <f t="shared" si="5"/>
        <v>45838</v>
      </c>
      <c r="CE13" s="3">
        <f t="shared" si="6"/>
        <v>45953</v>
      </c>
      <c r="CF13" s="3">
        <f t="shared" si="7"/>
        <v>45961</v>
      </c>
      <c r="CG13" s="3">
        <f t="shared" si="11"/>
        <v>45953</v>
      </c>
      <c r="CH13" s="3">
        <f t="shared" si="8"/>
        <v>45961</v>
      </c>
      <c r="CI13" s="3">
        <f t="shared" si="9"/>
        <v>46133</v>
      </c>
      <c r="CJ13" s="3">
        <f t="shared" si="10"/>
        <v>46142</v>
      </c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</row>
    <row r="14" spans="1:16351" ht="29.1" customHeight="1">
      <c r="A14" s="137" t="s">
        <v>221</v>
      </c>
      <c r="B14" s="137" t="s">
        <v>202</v>
      </c>
      <c r="C14" s="138" t="s">
        <v>222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2"/>
        <v>45780</v>
      </c>
      <c r="BC14"/>
      <c r="BD14"/>
      <c r="BE14"/>
      <c r="BF14"/>
      <c r="BG14"/>
      <c r="BH14"/>
      <c r="BI14"/>
      <c r="BN14" s="47" t="s">
        <v>221</v>
      </c>
      <c r="BO14" s="70" t="s">
        <v>221</v>
      </c>
      <c r="BP14" s="24" t="s">
        <v>134</v>
      </c>
      <c r="BQ14" s="24" t="s">
        <v>134</v>
      </c>
      <c r="BR14" s="14" t="s">
        <v>205</v>
      </c>
      <c r="BS14" s="11">
        <v>44320</v>
      </c>
      <c r="BT14" s="40">
        <v>45780</v>
      </c>
      <c r="BU14" s="35">
        <f t="shared" si="3"/>
        <v>44317</v>
      </c>
      <c r="BV14" s="35">
        <f t="shared" si="4"/>
        <v>45778</v>
      </c>
      <c r="BW14" s="14" t="s">
        <v>0</v>
      </c>
      <c r="BX14" s="64" t="s">
        <v>223</v>
      </c>
      <c r="BY14" s="46" t="s">
        <v>9</v>
      </c>
      <c r="BZ14" s="46" t="s">
        <v>10</v>
      </c>
      <c r="CA14" s="46"/>
      <c r="CB14" s="53"/>
      <c r="CC14" s="3">
        <f>CE14-120</f>
        <v>44020</v>
      </c>
      <c r="CD14" s="3">
        <f t="shared" si="5"/>
        <v>44013</v>
      </c>
      <c r="CE14" s="3">
        <f t="shared" si="6"/>
        <v>44140</v>
      </c>
      <c r="CF14" s="3">
        <f t="shared" si="7"/>
        <v>44136</v>
      </c>
      <c r="CG14" s="3">
        <f t="shared" si="11"/>
        <v>44140</v>
      </c>
      <c r="CH14" s="3">
        <f t="shared" si="8"/>
        <v>44136</v>
      </c>
      <c r="CI14" s="3">
        <f t="shared" si="9"/>
        <v>44320</v>
      </c>
      <c r="CJ14" s="3">
        <f t="shared" si="10"/>
        <v>44317</v>
      </c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</row>
    <row r="15" spans="1:16351" s="7" customFormat="1" ht="29.1" customHeight="1">
      <c r="A15" s="137" t="s">
        <v>224</v>
      </c>
      <c r="B15" s="137" t="s">
        <v>202</v>
      </c>
      <c r="C15" s="138" t="s">
        <v>222</v>
      </c>
      <c r="D15" s="139" t="str">
        <f t="shared" ca="1" si="1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2"/>
        <v>47271</v>
      </c>
      <c r="BB15" s="5"/>
      <c r="BC15" s="49"/>
      <c r="BD15" s="49"/>
      <c r="BE15" s="49"/>
      <c r="BF15" s="49"/>
      <c r="BG15" s="49"/>
      <c r="BH15" s="49"/>
      <c r="BI15" s="49"/>
      <c r="BN15" s="47" t="s">
        <v>221</v>
      </c>
      <c r="BO15" s="70" t="s">
        <v>224</v>
      </c>
      <c r="BP15" s="24" t="s">
        <v>134</v>
      </c>
      <c r="BQ15" s="24"/>
      <c r="BR15" s="14" t="s">
        <v>205</v>
      </c>
      <c r="BS15" s="11">
        <v>45809</v>
      </c>
      <c r="BT15" s="40">
        <v>47271</v>
      </c>
      <c r="BU15" s="35">
        <f t="shared" si="3"/>
        <v>45809</v>
      </c>
      <c r="BV15" s="35">
        <f t="shared" si="4"/>
        <v>47270</v>
      </c>
      <c r="BW15" s="14" t="s">
        <v>0</v>
      </c>
      <c r="BX15" s="64" t="s">
        <v>223</v>
      </c>
      <c r="BY15" s="46" t="s">
        <v>9</v>
      </c>
      <c r="BZ15" s="46" t="s">
        <v>10</v>
      </c>
      <c r="CA15" s="46" t="s">
        <v>11</v>
      </c>
      <c r="CB15" s="53"/>
      <c r="CC15" s="3">
        <f>CE15-150</f>
        <v>45479</v>
      </c>
      <c r="CD15" s="3">
        <f t="shared" si="5"/>
        <v>45474</v>
      </c>
      <c r="CE15" s="3">
        <f t="shared" si="6"/>
        <v>45629</v>
      </c>
      <c r="CF15" s="3">
        <f t="shared" si="7"/>
        <v>45627</v>
      </c>
      <c r="CG15" s="3">
        <f t="shared" si="11"/>
        <v>45629</v>
      </c>
      <c r="CH15" s="3">
        <f t="shared" si="8"/>
        <v>45627</v>
      </c>
      <c r="CI15" s="3">
        <f t="shared" si="9"/>
        <v>45809</v>
      </c>
      <c r="CJ15" s="3">
        <f t="shared" si="10"/>
        <v>45809</v>
      </c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  <c r="AMK15" s="49"/>
      <c r="AML15" s="49"/>
      <c r="AMM15" s="49"/>
      <c r="AMN15" s="49"/>
      <c r="AMO15" s="49"/>
      <c r="AMP15" s="49"/>
      <c r="AMQ15" s="49"/>
      <c r="AMR15" s="49"/>
      <c r="AMS15" s="49"/>
      <c r="AMT15" s="49"/>
      <c r="AMU15" s="49"/>
      <c r="AMV15" s="49"/>
      <c r="AMW15" s="49"/>
      <c r="AMX15" s="49"/>
      <c r="AMY15" s="49"/>
      <c r="AMZ15" s="49"/>
      <c r="ANA15" s="49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49"/>
      <c r="ANN15" s="49"/>
      <c r="ANO15" s="49"/>
      <c r="ANP15" s="49"/>
      <c r="ANQ15" s="49"/>
      <c r="ANR15" s="49"/>
      <c r="ANS15" s="49"/>
      <c r="ANT15" s="49"/>
      <c r="ANU15" s="49"/>
      <c r="ANV15" s="49"/>
      <c r="ANW15" s="49"/>
      <c r="ANX15" s="49"/>
      <c r="ANY15" s="49"/>
      <c r="ANZ15" s="49"/>
      <c r="AOA15" s="49"/>
      <c r="AOB15" s="49"/>
      <c r="AOC15" s="49"/>
      <c r="AOD15" s="49"/>
      <c r="AOE15" s="49"/>
      <c r="AOF15" s="49"/>
      <c r="AOG15" s="49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49"/>
      <c r="AOT15" s="49"/>
      <c r="AOU15" s="49"/>
      <c r="AOV15" s="49"/>
      <c r="AOW15" s="49"/>
      <c r="AOX15" s="49"/>
      <c r="AOY15" s="49"/>
      <c r="AOZ15" s="49"/>
      <c r="APA15" s="49"/>
      <c r="APB15" s="49"/>
      <c r="APC15" s="49"/>
      <c r="APD15" s="49"/>
      <c r="APE15" s="49"/>
      <c r="APF15" s="49"/>
      <c r="APG15" s="49"/>
      <c r="APH15" s="49"/>
      <c r="API15" s="49"/>
      <c r="APJ15" s="49"/>
      <c r="APK15" s="49"/>
      <c r="APL15" s="49"/>
      <c r="APM15" s="49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49"/>
      <c r="APZ15" s="49"/>
      <c r="AQA15" s="49"/>
      <c r="AQB15" s="49"/>
      <c r="AQC15" s="49"/>
      <c r="AQD15" s="49"/>
      <c r="AQE15" s="49"/>
      <c r="AQF15" s="49"/>
      <c r="AQG15" s="49"/>
      <c r="AQH15" s="49"/>
      <c r="AQI15" s="49"/>
      <c r="AQJ15" s="49"/>
      <c r="AQK15" s="49"/>
      <c r="AQL15" s="49"/>
      <c r="AQM15" s="49"/>
      <c r="AQN15" s="49"/>
      <c r="AQO15" s="49"/>
      <c r="AQP15" s="49"/>
      <c r="AQQ15" s="49"/>
      <c r="AQR15" s="49"/>
      <c r="AQS15" s="49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49"/>
      <c r="ARF15" s="49"/>
      <c r="ARG15" s="49"/>
      <c r="ARH15" s="49"/>
      <c r="ARI15" s="49"/>
      <c r="ARJ15" s="49"/>
      <c r="ARK15" s="49"/>
      <c r="ARL15" s="49"/>
      <c r="ARM15" s="49"/>
      <c r="ARN15" s="49"/>
      <c r="ARO15" s="49"/>
      <c r="ARP15" s="49"/>
      <c r="ARQ15" s="49"/>
      <c r="ARR15" s="49"/>
      <c r="ARS15" s="49"/>
      <c r="ART15" s="49"/>
      <c r="ARU15" s="49"/>
      <c r="ARV15" s="49"/>
      <c r="ARW15" s="49"/>
      <c r="ARX15" s="49"/>
      <c r="ARY15" s="49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49"/>
      <c r="ASL15" s="49"/>
      <c r="ASM15" s="49"/>
      <c r="ASN15" s="49"/>
      <c r="ASO15" s="49"/>
      <c r="ASP15" s="49"/>
      <c r="ASQ15" s="49"/>
      <c r="ASR15" s="49"/>
      <c r="ASS15" s="49"/>
      <c r="AST15" s="49"/>
      <c r="ASU15" s="49"/>
      <c r="ASV15" s="49"/>
      <c r="ASW15" s="49"/>
      <c r="ASX15" s="49"/>
      <c r="ASY15" s="49"/>
      <c r="ASZ15" s="49"/>
      <c r="ATA15" s="49"/>
      <c r="ATB15" s="49"/>
      <c r="ATC15" s="49"/>
      <c r="ATD15" s="49"/>
      <c r="ATE15" s="49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49"/>
      <c r="ATR15" s="49"/>
      <c r="ATS15" s="49"/>
      <c r="ATT15" s="49"/>
      <c r="ATU15" s="49"/>
      <c r="ATV15" s="49"/>
      <c r="ATW15" s="49"/>
      <c r="ATX15" s="49"/>
      <c r="ATY15" s="49"/>
      <c r="ATZ15" s="49"/>
      <c r="AUA15" s="49"/>
      <c r="AUB15" s="49"/>
      <c r="AUC15" s="49"/>
      <c r="AUD15" s="49"/>
      <c r="AUE15" s="49"/>
      <c r="AUF15" s="49"/>
      <c r="AUG15" s="49"/>
      <c r="AUH15" s="49"/>
      <c r="AUI15" s="49"/>
      <c r="AUJ15" s="49"/>
      <c r="AUK15" s="49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49"/>
      <c r="AUX15" s="49"/>
      <c r="AUY15" s="49"/>
      <c r="AUZ15" s="49"/>
      <c r="AVA15" s="49"/>
      <c r="AVB15" s="49"/>
      <c r="AVC15" s="49"/>
      <c r="AVD15" s="49"/>
      <c r="AVE15" s="49"/>
      <c r="AVF15" s="49"/>
      <c r="AVG15" s="49"/>
      <c r="AVH15" s="49"/>
      <c r="AVI15" s="49"/>
      <c r="AVJ15" s="49"/>
      <c r="AVK15" s="49"/>
      <c r="AVL15" s="49"/>
      <c r="AVM15" s="49"/>
      <c r="AVN15" s="49"/>
      <c r="AVO15" s="49"/>
      <c r="AVP15" s="49"/>
      <c r="AVQ15" s="49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49"/>
      <c r="AWD15" s="49"/>
      <c r="AWE15" s="49"/>
      <c r="AWF15" s="49"/>
      <c r="AWG15" s="49"/>
      <c r="AWH15" s="49"/>
      <c r="AWI15" s="49"/>
      <c r="AWJ15" s="49"/>
      <c r="AWK15" s="49"/>
      <c r="AWL15" s="49"/>
      <c r="AWM15" s="49"/>
      <c r="AWN15" s="49"/>
      <c r="AWO15" s="49"/>
      <c r="AWP15" s="49"/>
      <c r="AWQ15" s="49"/>
      <c r="AWR15" s="49"/>
      <c r="AWS15" s="49"/>
      <c r="AWT15" s="49"/>
      <c r="AWU15" s="49"/>
      <c r="AWV15" s="49"/>
      <c r="AWW15" s="49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49"/>
      <c r="AXJ15" s="49"/>
      <c r="AXK15" s="49"/>
      <c r="AXL15" s="49"/>
      <c r="AXM15" s="49"/>
      <c r="AXN15" s="49"/>
      <c r="AXO15" s="49"/>
      <c r="AXP15" s="49"/>
      <c r="AXQ15" s="49"/>
      <c r="AXR15" s="49"/>
      <c r="AXS15" s="49"/>
      <c r="AXT15" s="49"/>
      <c r="AXU15" s="49"/>
      <c r="AXV15" s="49"/>
      <c r="AXW15" s="49"/>
      <c r="AXX15" s="49"/>
      <c r="AXY15" s="49"/>
      <c r="AXZ15" s="49"/>
      <c r="AYA15" s="49"/>
      <c r="AYB15" s="49"/>
      <c r="AYC15" s="49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49"/>
      <c r="AYP15" s="49"/>
      <c r="AYQ15" s="49"/>
      <c r="AYR15" s="49"/>
      <c r="AYS15" s="49"/>
      <c r="AYT15" s="49"/>
      <c r="AYU15" s="49"/>
      <c r="AYV15" s="49"/>
      <c r="AYW15" s="49"/>
      <c r="AYX15" s="49"/>
      <c r="AYY15" s="49"/>
      <c r="AYZ15" s="49"/>
      <c r="AZA15" s="49"/>
      <c r="AZB15" s="49"/>
      <c r="AZC15" s="49"/>
      <c r="AZD15" s="49"/>
      <c r="AZE15" s="49"/>
      <c r="AZF15" s="49"/>
      <c r="AZG15" s="49"/>
      <c r="AZH15" s="49"/>
      <c r="AZI15" s="49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49"/>
      <c r="AZV15" s="49"/>
      <c r="AZW15" s="49"/>
      <c r="AZX15" s="49"/>
      <c r="AZY15" s="49"/>
      <c r="AZZ15" s="49"/>
      <c r="BAA15" s="49"/>
      <c r="BAB15" s="49"/>
      <c r="BAC15" s="49"/>
      <c r="BAD15" s="49"/>
      <c r="BAE15" s="49"/>
      <c r="BAF15" s="49"/>
      <c r="BAG15" s="49"/>
      <c r="BAH15" s="49"/>
      <c r="BAI15" s="49"/>
      <c r="BAJ15" s="49"/>
      <c r="BAK15" s="49"/>
      <c r="BAL15" s="49"/>
      <c r="BAM15" s="49"/>
      <c r="BAN15" s="49"/>
      <c r="BAO15" s="49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49"/>
      <c r="BBB15" s="49"/>
      <c r="BBC15" s="49"/>
      <c r="BBD15" s="49"/>
      <c r="BBE15" s="49"/>
      <c r="BBF15" s="49"/>
      <c r="BBG15" s="49"/>
      <c r="BBH15" s="49"/>
      <c r="BBI15" s="49"/>
      <c r="BBJ15" s="49"/>
      <c r="BBK15" s="49"/>
      <c r="BBL15" s="49"/>
      <c r="BBM15" s="49"/>
      <c r="BBN15" s="49"/>
      <c r="BBO15" s="49"/>
      <c r="BBP15" s="49"/>
      <c r="BBQ15" s="49"/>
      <c r="BBR15" s="49"/>
      <c r="BBS15" s="49"/>
      <c r="BBT15" s="49"/>
      <c r="BBU15" s="49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49"/>
      <c r="BCH15" s="49"/>
      <c r="BCI15" s="49"/>
      <c r="BCJ15" s="49"/>
      <c r="BCK15" s="49"/>
      <c r="BCL15" s="49"/>
      <c r="BCM15" s="49"/>
      <c r="BCN15" s="49"/>
      <c r="BCO15" s="49"/>
      <c r="BCP15" s="49"/>
      <c r="BCQ15" s="49"/>
      <c r="BCR15" s="49"/>
      <c r="BCS15" s="49"/>
      <c r="BCT15" s="49"/>
      <c r="BCU15" s="49"/>
      <c r="BCV15" s="49"/>
      <c r="BCW15" s="49"/>
      <c r="BCX15" s="49"/>
      <c r="BCY15" s="49"/>
      <c r="BCZ15" s="49"/>
      <c r="BDA15" s="49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49"/>
      <c r="BDN15" s="49"/>
      <c r="BDO15" s="49"/>
      <c r="BDP15" s="49"/>
      <c r="BDQ15" s="49"/>
      <c r="BDR15" s="49"/>
      <c r="BDS15" s="49"/>
      <c r="BDT15" s="49"/>
      <c r="BDU15" s="49"/>
      <c r="BDV15" s="49"/>
      <c r="BDW15" s="49"/>
      <c r="BDX15" s="49"/>
      <c r="BDY15" s="49"/>
      <c r="BDZ15" s="49"/>
      <c r="BEA15" s="49"/>
      <c r="BEB15" s="49"/>
      <c r="BEC15" s="49"/>
      <c r="BED15" s="49"/>
      <c r="BEE15" s="49"/>
      <c r="BEF15" s="49"/>
      <c r="BEG15" s="49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49"/>
      <c r="BET15" s="49"/>
      <c r="BEU15" s="49"/>
      <c r="BEV15" s="49"/>
      <c r="BEW15" s="49"/>
      <c r="BEX15" s="49"/>
      <c r="BEY15" s="49"/>
      <c r="BEZ15" s="49"/>
      <c r="BFA15" s="49"/>
      <c r="BFB15" s="49"/>
      <c r="BFC15" s="49"/>
      <c r="BFD15" s="49"/>
      <c r="BFE15" s="49"/>
      <c r="BFF15" s="49"/>
      <c r="BFG15" s="49"/>
      <c r="BFH15" s="49"/>
      <c r="BFI15" s="49"/>
      <c r="BFJ15" s="49"/>
      <c r="BFK15" s="49"/>
      <c r="BFL15" s="49"/>
      <c r="BFM15" s="49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49"/>
      <c r="BFZ15" s="49"/>
      <c r="BGA15" s="49"/>
      <c r="BGB15" s="49"/>
      <c r="BGC15" s="49"/>
      <c r="BGD15" s="49"/>
      <c r="BGE15" s="49"/>
      <c r="BGF15" s="49"/>
      <c r="BGG15" s="49"/>
      <c r="BGH15" s="49"/>
      <c r="BGI15" s="49"/>
      <c r="BGJ15" s="49"/>
      <c r="BGK15" s="49"/>
      <c r="BGL15" s="49"/>
      <c r="BGM15" s="49"/>
      <c r="BGN15" s="49"/>
      <c r="BGO15" s="49"/>
      <c r="BGP15" s="49"/>
      <c r="BGQ15" s="49"/>
      <c r="BGR15" s="49"/>
      <c r="BGS15" s="49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49"/>
      <c r="BHF15" s="49"/>
      <c r="BHG15" s="49"/>
      <c r="BHH15" s="49"/>
      <c r="BHI15" s="49"/>
      <c r="BHJ15" s="49"/>
      <c r="BHK15" s="49"/>
      <c r="BHL15" s="49"/>
      <c r="BHM15" s="49"/>
      <c r="BHN15" s="49"/>
      <c r="BHO15" s="49"/>
      <c r="BHP15" s="49"/>
      <c r="BHQ15" s="49"/>
      <c r="BHR15" s="49"/>
      <c r="BHS15" s="49"/>
      <c r="BHT15" s="49"/>
      <c r="BHU15" s="49"/>
      <c r="BHV15" s="49"/>
      <c r="BHW15" s="49"/>
      <c r="BHX15" s="49"/>
      <c r="BHY15" s="49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49"/>
      <c r="BIL15" s="49"/>
      <c r="BIM15" s="49"/>
      <c r="BIN15" s="49"/>
      <c r="BIO15" s="49"/>
      <c r="BIP15" s="49"/>
      <c r="BIQ15" s="49"/>
      <c r="BIR15" s="49"/>
      <c r="BIS15" s="49"/>
      <c r="BIT15" s="49"/>
      <c r="BIU15" s="49"/>
      <c r="BIV15" s="49"/>
      <c r="BIW15" s="49"/>
      <c r="BIX15" s="49"/>
      <c r="BIY15" s="49"/>
      <c r="BIZ15" s="49"/>
      <c r="BJA15" s="49"/>
      <c r="BJB15" s="49"/>
      <c r="BJC15" s="49"/>
      <c r="BJD15" s="49"/>
      <c r="BJE15" s="49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49"/>
      <c r="BJR15" s="49"/>
      <c r="BJS15" s="49"/>
      <c r="BJT15" s="49"/>
      <c r="BJU15" s="49"/>
      <c r="BJV15" s="49"/>
      <c r="BJW15" s="49"/>
      <c r="BJX15" s="49"/>
      <c r="BJY15" s="49"/>
      <c r="BJZ15" s="49"/>
      <c r="BKA15" s="49"/>
      <c r="BKB15" s="49"/>
      <c r="BKC15" s="49"/>
      <c r="BKD15" s="49"/>
      <c r="BKE15" s="49"/>
      <c r="BKF15" s="49"/>
      <c r="BKG15" s="49"/>
      <c r="BKH15" s="49"/>
      <c r="BKI15" s="49"/>
      <c r="BKJ15" s="49"/>
      <c r="BKK15" s="49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49"/>
      <c r="BKX15" s="49"/>
      <c r="BKY15" s="49"/>
      <c r="BKZ15" s="49"/>
      <c r="BLA15" s="49"/>
      <c r="BLB15" s="49"/>
      <c r="BLC15" s="49"/>
      <c r="BLD15" s="49"/>
      <c r="BLE15" s="49"/>
      <c r="BLF15" s="49"/>
      <c r="BLG15" s="49"/>
      <c r="BLH15" s="49"/>
      <c r="BLI15" s="49"/>
      <c r="BLJ15" s="49"/>
      <c r="BLK15" s="49"/>
      <c r="BLL15" s="49"/>
      <c r="BLM15" s="49"/>
      <c r="BLN15" s="49"/>
      <c r="BLO15" s="49"/>
      <c r="BLP15" s="49"/>
      <c r="BLQ15" s="49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49"/>
      <c r="BMD15" s="49"/>
      <c r="BME15" s="49"/>
      <c r="BMF15" s="49"/>
      <c r="BMG15" s="49"/>
      <c r="BMH15" s="49"/>
      <c r="BMI15" s="49"/>
      <c r="BMJ15" s="49"/>
      <c r="BMK15" s="49"/>
      <c r="BML15" s="49"/>
      <c r="BMM15" s="49"/>
      <c r="BMN15" s="49"/>
      <c r="BMO15" s="49"/>
      <c r="BMP15" s="49"/>
      <c r="BMQ15" s="49"/>
      <c r="BMR15" s="49"/>
      <c r="BMS15" s="49"/>
      <c r="BMT15" s="49"/>
      <c r="BMU15" s="49"/>
      <c r="BMV15" s="49"/>
      <c r="BMW15" s="49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49"/>
      <c r="BNJ15" s="49"/>
      <c r="BNK15" s="49"/>
      <c r="BNL15" s="49"/>
      <c r="BNM15" s="49"/>
      <c r="BNN15" s="49"/>
      <c r="BNO15" s="49"/>
      <c r="BNP15" s="49"/>
      <c r="BNQ15" s="49"/>
      <c r="BNR15" s="49"/>
      <c r="BNS15" s="49"/>
      <c r="BNT15" s="49"/>
      <c r="BNU15" s="49"/>
      <c r="BNV15" s="49"/>
      <c r="BNW15" s="49"/>
      <c r="BNX15" s="49"/>
      <c r="BNY15" s="49"/>
      <c r="BNZ15" s="49"/>
      <c r="BOA15" s="49"/>
      <c r="BOB15" s="49"/>
      <c r="BOC15" s="49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49"/>
      <c r="BOP15" s="49"/>
      <c r="BOQ15" s="49"/>
      <c r="BOR15" s="49"/>
      <c r="BOS15" s="49"/>
      <c r="BOT15" s="49"/>
      <c r="BOU15" s="49"/>
      <c r="BOV15" s="49"/>
      <c r="BOW15" s="49"/>
      <c r="BOX15" s="49"/>
      <c r="BOY15" s="49"/>
      <c r="BOZ15" s="49"/>
      <c r="BPA15" s="49"/>
      <c r="BPB15" s="49"/>
      <c r="BPC15" s="49"/>
      <c r="BPD15" s="49"/>
      <c r="BPE15" s="49"/>
      <c r="BPF15" s="49"/>
      <c r="BPG15" s="49"/>
      <c r="BPH15" s="49"/>
      <c r="BPI15" s="49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49"/>
      <c r="BPV15" s="49"/>
      <c r="BPW15" s="49"/>
      <c r="BPX15" s="49"/>
      <c r="BPY15" s="49"/>
      <c r="BPZ15" s="49"/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  <c r="WEZ15" s="49"/>
      <c r="WFA15" s="49"/>
      <c r="WFB15" s="49"/>
      <c r="WFC15" s="49"/>
      <c r="WFD15" s="49"/>
      <c r="WFE15" s="49"/>
      <c r="WFF15" s="49"/>
      <c r="WFG15" s="49"/>
      <c r="WFH15" s="49"/>
      <c r="WFI15" s="49"/>
      <c r="WFJ15" s="49"/>
      <c r="WFK15" s="49"/>
      <c r="WFL15" s="49"/>
      <c r="WFM15" s="49"/>
      <c r="WFN15" s="49"/>
      <c r="WFO15" s="49"/>
      <c r="WFP15" s="49"/>
      <c r="WFQ15" s="49"/>
      <c r="WFR15" s="49"/>
      <c r="WFS15" s="49"/>
      <c r="WFT15" s="49"/>
      <c r="WFU15" s="49"/>
      <c r="WFV15" s="49"/>
      <c r="WFW15" s="49"/>
      <c r="WFX15" s="49"/>
      <c r="WFY15" s="49"/>
      <c r="WFZ15" s="49"/>
      <c r="WGA15" s="49"/>
      <c r="WGB15" s="49"/>
      <c r="WGC15" s="49"/>
      <c r="WGD15" s="49"/>
      <c r="WGE15" s="49"/>
      <c r="WGF15" s="49"/>
      <c r="WGG15" s="49"/>
      <c r="WGH15" s="49"/>
      <c r="WGI15" s="49"/>
      <c r="WGJ15" s="49"/>
      <c r="WGK15" s="49"/>
      <c r="WGL15" s="49"/>
      <c r="WGM15" s="49"/>
      <c r="WGN15" s="49"/>
      <c r="WGO15" s="49"/>
      <c r="WGP15" s="49"/>
      <c r="WGQ15" s="49"/>
      <c r="WGR15" s="49"/>
      <c r="WGS15" s="49"/>
      <c r="WGT15" s="49"/>
      <c r="WGU15" s="49"/>
      <c r="WGV15" s="49"/>
      <c r="WGW15" s="49"/>
      <c r="WGX15" s="49"/>
      <c r="WGY15" s="49"/>
      <c r="WGZ15" s="49"/>
      <c r="WHA15" s="49"/>
      <c r="WHB15" s="49"/>
      <c r="WHC15" s="49"/>
      <c r="WHD15" s="49"/>
      <c r="WHE15" s="49"/>
      <c r="WHF15" s="49"/>
      <c r="WHG15" s="49"/>
      <c r="WHH15" s="49"/>
      <c r="WHI15" s="49"/>
      <c r="WHJ15" s="49"/>
      <c r="WHK15" s="49"/>
      <c r="WHL15" s="49"/>
      <c r="WHM15" s="49"/>
      <c r="WHN15" s="49"/>
      <c r="WHO15" s="49"/>
      <c r="WHP15" s="49"/>
      <c r="WHQ15" s="49"/>
      <c r="WHR15" s="49"/>
      <c r="WHS15" s="49"/>
      <c r="WHT15" s="49"/>
      <c r="WHU15" s="49"/>
      <c r="WHV15" s="49"/>
      <c r="WHW15" s="49"/>
      <c r="WHX15" s="49"/>
      <c r="WHY15" s="49"/>
      <c r="WHZ15" s="49"/>
      <c r="WIA15" s="49"/>
      <c r="WIB15" s="49"/>
      <c r="WIC15" s="49"/>
      <c r="WID15" s="49"/>
      <c r="WIE15" s="49"/>
      <c r="WIF15" s="49"/>
      <c r="WIG15" s="49"/>
      <c r="WIH15" s="49"/>
      <c r="WII15" s="49"/>
      <c r="WIJ15" s="49"/>
      <c r="WIK15" s="49"/>
      <c r="WIL15" s="49"/>
      <c r="WIM15" s="49"/>
      <c r="WIN15" s="49"/>
      <c r="WIO15" s="49"/>
      <c r="WIP15" s="49"/>
      <c r="WIQ15" s="49"/>
      <c r="WIR15" s="49"/>
      <c r="WIS15" s="49"/>
      <c r="WIT15" s="49"/>
      <c r="WIU15" s="49"/>
      <c r="WIV15" s="49"/>
      <c r="WIW15" s="49"/>
      <c r="WIX15" s="49"/>
      <c r="WIY15" s="49"/>
      <c r="WIZ15" s="49"/>
      <c r="WJA15" s="49"/>
      <c r="WJB15" s="49"/>
      <c r="WJC15" s="49"/>
      <c r="WJD15" s="49"/>
      <c r="WJE15" s="49"/>
      <c r="WJF15" s="49"/>
      <c r="WJG15" s="49"/>
      <c r="WJH15" s="49"/>
      <c r="WJI15" s="49"/>
      <c r="WJJ15" s="49"/>
      <c r="WJK15" s="49"/>
      <c r="WJL15" s="49"/>
      <c r="WJM15" s="49"/>
      <c r="WJN15" s="49"/>
      <c r="WJO15" s="49"/>
      <c r="WJP15" s="49"/>
      <c r="WJQ15" s="49"/>
      <c r="WJR15" s="49"/>
      <c r="WJS15" s="49"/>
      <c r="WJT15" s="49"/>
      <c r="WJU15" s="49"/>
      <c r="WJV15" s="49"/>
      <c r="WJW15" s="49"/>
      <c r="WJX15" s="49"/>
      <c r="WJY15" s="49"/>
      <c r="WJZ15" s="49"/>
      <c r="WKA15" s="49"/>
      <c r="WKB15" s="49"/>
      <c r="WKC15" s="49"/>
      <c r="WKD15" s="49"/>
      <c r="WKE15" s="49"/>
      <c r="WKF15" s="49"/>
      <c r="WKG15" s="49"/>
      <c r="WKH15" s="49"/>
      <c r="WKI15" s="49"/>
      <c r="WKJ15" s="49"/>
      <c r="WKK15" s="49"/>
      <c r="WKL15" s="49"/>
      <c r="WKM15" s="49"/>
      <c r="WKN15" s="49"/>
      <c r="WKO15" s="49"/>
      <c r="WKP15" s="49"/>
      <c r="WKQ15" s="49"/>
      <c r="WKR15" s="49"/>
      <c r="WKS15" s="49"/>
      <c r="WKT15" s="49"/>
      <c r="WKU15" s="49"/>
      <c r="WKV15" s="49"/>
      <c r="WKW15" s="49"/>
      <c r="WKX15" s="49"/>
      <c r="WKY15" s="49"/>
      <c r="WKZ15" s="49"/>
      <c r="WLA15" s="49"/>
      <c r="WLB15" s="49"/>
      <c r="WLC15" s="49"/>
      <c r="WLD15" s="49"/>
      <c r="WLE15" s="49"/>
      <c r="WLF15" s="49"/>
      <c r="WLG15" s="49"/>
      <c r="WLH15" s="49"/>
      <c r="WLI15" s="49"/>
      <c r="WLJ15" s="49"/>
      <c r="WLK15" s="49"/>
      <c r="WLL15" s="49"/>
      <c r="WLM15" s="49"/>
      <c r="WLN15" s="49"/>
      <c r="WLO15" s="49"/>
      <c r="WLP15" s="49"/>
      <c r="WLQ15" s="49"/>
      <c r="WLR15" s="49"/>
      <c r="WLS15" s="49"/>
      <c r="WLT15" s="49"/>
      <c r="WLU15" s="49"/>
      <c r="WLV15" s="49"/>
      <c r="WLW15" s="49"/>
      <c r="WLX15" s="49"/>
      <c r="WLY15" s="49"/>
      <c r="WLZ15" s="49"/>
      <c r="WMA15" s="49"/>
      <c r="WMB15" s="49"/>
      <c r="WMC15" s="49"/>
      <c r="WMD15" s="49"/>
      <c r="WME15" s="49"/>
      <c r="WMF15" s="49"/>
      <c r="WMG15" s="49"/>
      <c r="WMH15" s="49"/>
      <c r="WMI15" s="49"/>
      <c r="WMJ15" s="49"/>
      <c r="WMK15" s="49"/>
      <c r="WML15" s="49"/>
      <c r="WMM15" s="49"/>
      <c r="WMN15" s="49"/>
      <c r="WMO15" s="49"/>
      <c r="WMP15" s="49"/>
      <c r="WMQ15" s="49"/>
      <c r="WMR15" s="49"/>
      <c r="WMS15" s="49"/>
      <c r="WMT15" s="49"/>
      <c r="WMU15" s="49"/>
      <c r="WMV15" s="49"/>
      <c r="WMW15" s="49"/>
      <c r="WMX15" s="49"/>
      <c r="WMY15" s="49"/>
      <c r="WMZ15" s="49"/>
      <c r="WNA15" s="49"/>
      <c r="WNB15" s="49"/>
      <c r="WNC15" s="49"/>
      <c r="WND15" s="49"/>
      <c r="WNE15" s="49"/>
      <c r="WNF15" s="49"/>
      <c r="WNG15" s="49"/>
      <c r="WNH15" s="49"/>
      <c r="WNI15" s="49"/>
      <c r="WNJ15" s="49"/>
      <c r="WNK15" s="49"/>
      <c r="WNL15" s="49"/>
      <c r="WNM15" s="49"/>
      <c r="WNN15" s="49"/>
      <c r="WNO15" s="49"/>
      <c r="WNP15" s="49"/>
      <c r="WNQ15" s="49"/>
      <c r="WNR15" s="49"/>
      <c r="WNS15" s="49"/>
      <c r="WNT15" s="49"/>
      <c r="WNU15" s="49"/>
      <c r="WNV15" s="49"/>
      <c r="WNW15" s="49"/>
      <c r="WNX15" s="49"/>
      <c r="WNY15" s="49"/>
      <c r="WNZ15" s="49"/>
      <c r="WOA15" s="49"/>
      <c r="WOB15" s="49"/>
      <c r="WOC15" s="49"/>
      <c r="WOD15" s="49"/>
      <c r="WOE15" s="49"/>
      <c r="WOF15" s="49"/>
      <c r="WOG15" s="49"/>
      <c r="WOH15" s="49"/>
      <c r="WOI15" s="49"/>
      <c r="WOJ15" s="49"/>
      <c r="WOK15" s="49"/>
      <c r="WOL15" s="49"/>
      <c r="WOM15" s="49"/>
      <c r="WON15" s="49"/>
      <c r="WOO15" s="49"/>
      <c r="WOP15" s="49"/>
      <c r="WOQ15" s="49"/>
      <c r="WOR15" s="49"/>
      <c r="WOS15" s="49"/>
      <c r="WOT15" s="49"/>
      <c r="WOU15" s="49"/>
      <c r="WOV15" s="49"/>
      <c r="WOW15" s="49"/>
      <c r="WOX15" s="49"/>
      <c r="WOY15" s="49"/>
      <c r="WOZ15" s="49"/>
      <c r="WPA15" s="49"/>
      <c r="WPB15" s="49"/>
      <c r="WPC15" s="49"/>
      <c r="WPD15" s="49"/>
      <c r="WPE15" s="49"/>
      <c r="WPF15" s="49"/>
      <c r="WPG15" s="49"/>
      <c r="WPH15" s="49"/>
      <c r="WPI15" s="49"/>
      <c r="WPJ15" s="49"/>
      <c r="WPK15" s="49"/>
      <c r="WPL15" s="49"/>
      <c r="WPM15" s="49"/>
      <c r="WPN15" s="49"/>
      <c r="WPO15" s="49"/>
      <c r="WPP15" s="49"/>
      <c r="WPQ15" s="49"/>
      <c r="WPR15" s="49"/>
      <c r="WPS15" s="49"/>
      <c r="WPT15" s="49"/>
      <c r="WPU15" s="49"/>
      <c r="WPV15" s="49"/>
      <c r="WPW15" s="49"/>
      <c r="WPX15" s="49"/>
      <c r="WPY15" s="49"/>
      <c r="WPZ15" s="49"/>
      <c r="WQA15" s="49"/>
      <c r="WQB15" s="49"/>
      <c r="WQC15" s="49"/>
      <c r="WQD15" s="49"/>
      <c r="WQE15" s="49"/>
      <c r="WQF15" s="49"/>
      <c r="WQG15" s="49"/>
      <c r="WQH15" s="49"/>
      <c r="WQI15" s="49"/>
      <c r="WQJ15" s="49"/>
      <c r="WQK15" s="49"/>
      <c r="WQL15" s="49"/>
      <c r="WQM15" s="49"/>
      <c r="WQN15" s="49"/>
      <c r="WQO15" s="49"/>
      <c r="WQP15" s="49"/>
      <c r="WQQ15" s="49"/>
      <c r="WQR15" s="49"/>
      <c r="WQS15" s="49"/>
      <c r="WQT15" s="49"/>
      <c r="WQU15" s="49"/>
      <c r="WQV15" s="49"/>
      <c r="WQW15" s="49"/>
      <c r="WQX15" s="49"/>
      <c r="WQY15" s="49"/>
      <c r="WQZ15" s="49"/>
      <c r="WRA15" s="49"/>
      <c r="WRB15" s="49"/>
      <c r="WRC15" s="49"/>
      <c r="WRD15" s="49"/>
      <c r="WRE15" s="49"/>
      <c r="WRF15" s="49"/>
      <c r="WRG15" s="49"/>
      <c r="WRH15" s="49"/>
      <c r="WRI15" s="49"/>
      <c r="WRJ15" s="49"/>
      <c r="WRK15" s="49"/>
      <c r="WRL15" s="49"/>
      <c r="WRM15" s="49"/>
      <c r="WRN15" s="49"/>
      <c r="WRO15" s="49"/>
      <c r="WRP15" s="49"/>
      <c r="WRQ15" s="49"/>
      <c r="WRR15" s="49"/>
      <c r="WRS15" s="49"/>
      <c r="WRT15" s="49"/>
      <c r="WRU15" s="49"/>
      <c r="WRV15" s="49"/>
      <c r="WRW15" s="49"/>
      <c r="WRX15" s="49"/>
      <c r="WRY15" s="49"/>
      <c r="WRZ15" s="49"/>
      <c r="WSA15" s="49"/>
      <c r="WSB15" s="49"/>
      <c r="WSC15" s="49"/>
      <c r="WSD15" s="49"/>
      <c r="WSE15" s="49"/>
      <c r="WSF15" s="49"/>
      <c r="WSG15" s="49"/>
      <c r="WSH15" s="49"/>
      <c r="WSI15" s="49"/>
      <c r="WSJ15" s="49"/>
      <c r="WSK15" s="49"/>
      <c r="WSL15" s="49"/>
      <c r="WSM15" s="49"/>
      <c r="WSN15" s="49"/>
      <c r="WSO15" s="49"/>
      <c r="WSP15" s="49"/>
      <c r="WSQ15" s="49"/>
      <c r="WSR15" s="49"/>
      <c r="WSS15" s="49"/>
      <c r="WST15" s="49"/>
      <c r="WSU15" s="49"/>
      <c r="WSV15" s="49"/>
      <c r="WSW15" s="49"/>
      <c r="WSX15" s="49"/>
      <c r="WSY15" s="49"/>
      <c r="WSZ15" s="49"/>
      <c r="WTA15" s="49"/>
      <c r="WTB15" s="49"/>
      <c r="WTC15" s="49"/>
      <c r="WTD15" s="49"/>
      <c r="WTE15" s="49"/>
      <c r="WTF15" s="49"/>
      <c r="WTG15" s="49"/>
      <c r="WTH15" s="49"/>
      <c r="WTI15" s="49"/>
      <c r="WTJ15" s="49"/>
      <c r="WTK15" s="49"/>
      <c r="WTL15" s="49"/>
      <c r="WTM15" s="49"/>
      <c r="WTN15" s="49"/>
      <c r="WTO15" s="49"/>
      <c r="WTP15" s="49"/>
      <c r="WTQ15" s="49"/>
      <c r="WTR15" s="49"/>
      <c r="WTS15" s="49"/>
      <c r="WTT15" s="49"/>
      <c r="WTU15" s="49"/>
      <c r="WTV15" s="49"/>
      <c r="WTW15" s="49"/>
      <c r="WTX15" s="49"/>
      <c r="WTY15" s="49"/>
      <c r="WTZ15" s="49"/>
      <c r="WUA15" s="49"/>
      <c r="WUB15" s="49"/>
      <c r="WUC15" s="49"/>
      <c r="WUD15" s="49"/>
      <c r="WUE15" s="49"/>
      <c r="WUF15" s="49"/>
      <c r="WUG15" s="49"/>
      <c r="WUH15" s="49"/>
      <c r="WUI15" s="49"/>
      <c r="WUJ15" s="49"/>
      <c r="WUK15" s="49"/>
      <c r="WUL15" s="49"/>
      <c r="WUM15" s="49"/>
      <c r="WUN15" s="49"/>
      <c r="WUO15" s="49"/>
      <c r="WUP15" s="49"/>
      <c r="WUQ15" s="49"/>
      <c r="WUR15" s="49"/>
      <c r="WUS15" s="49"/>
      <c r="WUT15" s="49"/>
      <c r="WUU15" s="49"/>
      <c r="WUV15" s="49"/>
      <c r="WUW15" s="49"/>
      <c r="WUX15" s="49"/>
      <c r="WUY15" s="49"/>
      <c r="WUZ15" s="49"/>
      <c r="WVA15" s="49"/>
      <c r="WVB15" s="49"/>
      <c r="WVC15" s="49"/>
      <c r="WVD15" s="49"/>
      <c r="WVE15" s="49"/>
      <c r="WVF15" s="49"/>
      <c r="WVG15" s="49"/>
      <c r="WVH15" s="49"/>
      <c r="WVI15" s="49"/>
      <c r="WVJ15" s="49"/>
      <c r="WVK15" s="49"/>
      <c r="WVL15" s="49"/>
      <c r="WVM15" s="49"/>
      <c r="WVN15" s="49"/>
      <c r="WVO15" s="49"/>
      <c r="WVP15" s="49"/>
      <c r="WVQ15" s="49"/>
      <c r="WVR15" s="49"/>
      <c r="WVS15" s="49"/>
      <c r="WVT15" s="49"/>
      <c r="WVU15" s="49"/>
      <c r="WVV15" s="49"/>
      <c r="WVW15" s="49"/>
      <c r="WVX15" s="49"/>
      <c r="WVY15" s="49"/>
      <c r="WVZ15" s="49"/>
      <c r="WWA15" s="49"/>
      <c r="WWB15" s="49"/>
      <c r="WWC15" s="49"/>
      <c r="WWD15" s="49"/>
      <c r="WWE15" s="49"/>
      <c r="WWF15" s="49"/>
      <c r="WWG15" s="49"/>
      <c r="WWH15" s="49"/>
      <c r="WWI15" s="49"/>
      <c r="WWJ15" s="49"/>
      <c r="WWK15" s="49"/>
      <c r="WWL15" s="49"/>
      <c r="WWM15" s="49"/>
      <c r="WWN15" s="49"/>
      <c r="WWO15" s="49"/>
      <c r="WWP15" s="49"/>
      <c r="WWQ15" s="49"/>
      <c r="WWR15" s="49"/>
      <c r="WWS15" s="49"/>
      <c r="WWT15" s="49"/>
      <c r="WWU15" s="49"/>
      <c r="WWV15" s="49"/>
      <c r="WWW15" s="49"/>
      <c r="WWX15" s="49"/>
      <c r="WWY15" s="49"/>
      <c r="WWZ15" s="49"/>
      <c r="WXA15" s="49"/>
      <c r="WXB15" s="49"/>
      <c r="WXC15" s="49"/>
      <c r="WXD15" s="49"/>
      <c r="WXE15" s="49"/>
      <c r="WXF15" s="49"/>
      <c r="WXG15" s="49"/>
      <c r="WXH15" s="49"/>
      <c r="WXI15" s="49"/>
      <c r="WXJ15" s="49"/>
      <c r="WXK15" s="49"/>
      <c r="WXL15" s="49"/>
      <c r="WXM15" s="49"/>
      <c r="WXN15" s="49"/>
      <c r="WXO15" s="49"/>
      <c r="WXP15" s="49"/>
      <c r="WXQ15" s="49"/>
      <c r="WXR15" s="49"/>
      <c r="WXS15" s="49"/>
      <c r="WXT15" s="49"/>
      <c r="WXU15" s="49"/>
      <c r="WXV15" s="49"/>
      <c r="WXW15" s="49"/>
      <c r="WXX15" s="49"/>
      <c r="WXY15" s="49"/>
      <c r="WXZ15" s="49"/>
      <c r="WYA15" s="49"/>
      <c r="WYB15" s="49"/>
      <c r="WYC15" s="49"/>
      <c r="WYD15" s="49"/>
      <c r="WYE15" s="49"/>
      <c r="WYF15" s="49"/>
      <c r="WYG15" s="49"/>
      <c r="WYH15" s="49"/>
      <c r="WYI15" s="49"/>
      <c r="WYJ15" s="49"/>
      <c r="WYK15" s="49"/>
      <c r="WYL15" s="49"/>
      <c r="WYM15" s="49"/>
      <c r="WYN15" s="49"/>
      <c r="WYO15" s="49"/>
      <c r="WYP15" s="49"/>
      <c r="WYQ15" s="49"/>
      <c r="WYR15" s="49"/>
      <c r="WYS15" s="49"/>
      <c r="WYT15" s="49"/>
      <c r="WYU15" s="49"/>
      <c r="WYV15" s="49"/>
      <c r="WYW15" s="49"/>
      <c r="WYX15" s="49"/>
      <c r="WYY15" s="49"/>
      <c r="WYZ15" s="49"/>
      <c r="WZA15" s="49"/>
      <c r="WZB15" s="49"/>
      <c r="WZC15" s="49"/>
      <c r="WZD15" s="49"/>
      <c r="WZE15" s="49"/>
      <c r="WZF15" s="49"/>
      <c r="WZG15" s="49"/>
      <c r="WZH15" s="49"/>
      <c r="WZI15" s="49"/>
      <c r="WZJ15" s="49"/>
      <c r="WZK15" s="49"/>
      <c r="WZL15" s="49"/>
      <c r="WZM15" s="49"/>
      <c r="WZN15" s="49"/>
      <c r="WZO15" s="49"/>
      <c r="WZP15" s="49"/>
      <c r="WZQ15" s="49"/>
      <c r="WZR15" s="49"/>
      <c r="WZS15" s="49"/>
      <c r="WZT15" s="49"/>
      <c r="WZU15" s="49"/>
      <c r="WZV15" s="49"/>
      <c r="WZW15" s="49"/>
      <c r="WZX15" s="49"/>
      <c r="WZY15" s="49"/>
      <c r="WZZ15" s="49"/>
      <c r="XAA15" s="49"/>
      <c r="XAB15" s="49"/>
      <c r="XAC15" s="49"/>
      <c r="XAD15" s="49"/>
      <c r="XAE15" s="49"/>
      <c r="XAF15" s="49"/>
      <c r="XAG15" s="49"/>
      <c r="XAH15" s="49"/>
      <c r="XAI15" s="49"/>
      <c r="XAJ15" s="49"/>
      <c r="XAK15" s="49"/>
      <c r="XAL15" s="49"/>
      <c r="XAM15" s="49"/>
      <c r="XAN15" s="49"/>
      <c r="XAO15" s="49"/>
      <c r="XAP15" s="49"/>
      <c r="XAQ15" s="49"/>
      <c r="XAR15" s="49"/>
      <c r="XAS15" s="49"/>
      <c r="XAT15" s="49"/>
      <c r="XAU15" s="49"/>
      <c r="XAV15" s="49"/>
      <c r="XAW15" s="49"/>
      <c r="XAX15" s="49"/>
      <c r="XAY15" s="49"/>
      <c r="XAZ15" s="49"/>
      <c r="XBA15" s="49"/>
      <c r="XBB15" s="49"/>
      <c r="XBC15" s="49"/>
      <c r="XBD15" s="49"/>
      <c r="XBE15" s="49"/>
      <c r="XBF15" s="49"/>
      <c r="XBG15" s="49"/>
      <c r="XBH15" s="49"/>
      <c r="XBI15" s="49"/>
      <c r="XBJ15" s="49"/>
      <c r="XBK15" s="49"/>
      <c r="XBL15" s="49"/>
      <c r="XBM15" s="49"/>
      <c r="XBN15" s="49"/>
      <c r="XBO15" s="49"/>
      <c r="XBP15" s="49"/>
      <c r="XBQ15" s="49"/>
      <c r="XBR15" s="49"/>
      <c r="XBS15" s="49"/>
      <c r="XBT15" s="49"/>
      <c r="XBU15" s="49"/>
      <c r="XBV15" s="49"/>
      <c r="XBW15" s="49"/>
      <c r="XBX15" s="49"/>
      <c r="XBY15" s="49"/>
      <c r="XBZ15" s="49"/>
      <c r="XCA15" s="49"/>
      <c r="XCB15" s="49"/>
      <c r="XCC15" s="49"/>
      <c r="XCD15" s="49"/>
      <c r="XCE15" s="49"/>
      <c r="XCF15" s="49"/>
      <c r="XCG15" s="49"/>
      <c r="XCH15" s="49"/>
      <c r="XCI15" s="49"/>
      <c r="XCJ15" s="49"/>
      <c r="XCK15" s="49"/>
      <c r="XCL15" s="49"/>
      <c r="XCM15" s="49"/>
      <c r="XCN15" s="49"/>
      <c r="XCO15" s="49"/>
      <c r="XCP15" s="49"/>
      <c r="XCQ15" s="49"/>
      <c r="XCR15" s="49"/>
      <c r="XCS15" s="49"/>
      <c r="XCT15" s="49"/>
      <c r="XCU15" s="49"/>
      <c r="XCV15" s="49"/>
      <c r="XCW15" s="49"/>
      <c r="XCX15" s="49"/>
      <c r="XCY15" s="49"/>
      <c r="XCZ15" s="49"/>
      <c r="XDA15" s="49"/>
      <c r="XDB15" s="49"/>
      <c r="XDC15" s="49"/>
      <c r="XDD15" s="49"/>
      <c r="XDE15" s="49"/>
      <c r="XDF15" s="49"/>
      <c r="XDG15" s="49"/>
      <c r="XDH15" s="49"/>
      <c r="XDI15" s="49"/>
      <c r="XDJ15" s="49"/>
      <c r="XDK15" s="49"/>
      <c r="XDL15" s="49"/>
      <c r="XDM15" s="49"/>
      <c r="XDN15" s="49"/>
      <c r="XDO15" s="49"/>
      <c r="XDP15" s="49"/>
      <c r="XDQ15" s="49"/>
      <c r="XDR15" s="49"/>
      <c r="XDS15" s="49"/>
      <c r="XDT15" s="49"/>
      <c r="XDU15" s="49"/>
      <c r="XDV15" s="49"/>
      <c r="XDW15" s="49"/>
    </row>
    <row r="16" spans="1:16351" ht="29.1" customHeight="1">
      <c r="A16" s="137" t="s">
        <v>225</v>
      </c>
      <c r="B16" s="137" t="s">
        <v>202</v>
      </c>
      <c r="C16" s="138" t="s">
        <v>226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2"/>
        <v>45779</v>
      </c>
      <c r="BC16"/>
      <c r="BD16"/>
      <c r="BE16"/>
      <c r="BF16"/>
      <c r="BG16"/>
      <c r="BH16"/>
      <c r="BI16"/>
      <c r="BN16" s="47" t="s">
        <v>225</v>
      </c>
      <c r="BO16" s="70" t="s">
        <v>225</v>
      </c>
      <c r="BP16" s="24" t="s">
        <v>134</v>
      </c>
      <c r="BQ16" s="24" t="s">
        <v>134</v>
      </c>
      <c r="BR16" s="14" t="s">
        <v>205</v>
      </c>
      <c r="BS16" s="11">
        <v>44319</v>
      </c>
      <c r="BT16" s="40">
        <v>45779</v>
      </c>
      <c r="BU16" s="35">
        <f t="shared" si="3"/>
        <v>44317</v>
      </c>
      <c r="BV16" s="35">
        <f t="shared" si="4"/>
        <v>45778</v>
      </c>
      <c r="BW16" s="14" t="s">
        <v>0</v>
      </c>
      <c r="BX16" s="64" t="s">
        <v>227</v>
      </c>
      <c r="BY16" s="46" t="s">
        <v>16</v>
      </c>
      <c r="BZ16" s="46" t="s">
        <v>10</v>
      </c>
      <c r="CA16" s="46"/>
      <c r="CB16" s="53"/>
      <c r="CC16" s="3">
        <f t="shared" ref="CC16:CC24" si="12">CE16-120</f>
        <v>44019</v>
      </c>
      <c r="CD16" s="3">
        <f t="shared" si="5"/>
        <v>44013</v>
      </c>
      <c r="CE16" s="3">
        <f t="shared" si="6"/>
        <v>44139</v>
      </c>
      <c r="CF16" s="3">
        <f t="shared" si="7"/>
        <v>44136</v>
      </c>
      <c r="CG16" s="3">
        <f t="shared" si="11"/>
        <v>44139</v>
      </c>
      <c r="CH16" s="3">
        <f t="shared" si="8"/>
        <v>44136</v>
      </c>
      <c r="CI16" s="3">
        <f t="shared" si="9"/>
        <v>44319</v>
      </c>
      <c r="CJ16" s="3">
        <f t="shared" si="10"/>
        <v>44317</v>
      </c>
    </row>
    <row r="17" spans="1:88" ht="29.1" customHeight="1">
      <c r="A17" s="137" t="s">
        <v>228</v>
      </c>
      <c r="B17" s="137" t="s">
        <v>202</v>
      </c>
      <c r="C17" s="138" t="s">
        <v>229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f t="shared" si="2"/>
        <v>46570</v>
      </c>
      <c r="BC17"/>
      <c r="BD17"/>
      <c r="BE17"/>
      <c r="BF17"/>
      <c r="BG17"/>
      <c r="BH17"/>
      <c r="BI17"/>
      <c r="BN17" s="47" t="s">
        <v>230</v>
      </c>
      <c r="BO17" s="70" t="s">
        <v>228</v>
      </c>
      <c r="BP17" s="24" t="s">
        <v>134</v>
      </c>
      <c r="BQ17" s="24" t="s">
        <v>134</v>
      </c>
      <c r="BR17" s="14" t="s">
        <v>60</v>
      </c>
      <c r="BS17" s="11">
        <v>45110</v>
      </c>
      <c r="BT17" s="40">
        <v>46570</v>
      </c>
      <c r="BU17" s="35">
        <f t="shared" si="3"/>
        <v>45108</v>
      </c>
      <c r="BV17" s="35">
        <f t="shared" si="4"/>
        <v>46569</v>
      </c>
      <c r="BW17" s="14" t="s">
        <v>0</v>
      </c>
      <c r="BX17" s="64" t="s">
        <v>231</v>
      </c>
      <c r="BY17" s="46" t="s">
        <v>9</v>
      </c>
      <c r="BZ17" s="46" t="s">
        <v>10</v>
      </c>
      <c r="CA17" s="46"/>
      <c r="CB17" s="53"/>
      <c r="CC17" s="3">
        <f t="shared" si="12"/>
        <v>44810</v>
      </c>
      <c r="CD17" s="3">
        <f t="shared" si="5"/>
        <v>44805</v>
      </c>
      <c r="CE17" s="3">
        <f t="shared" si="6"/>
        <v>44930</v>
      </c>
      <c r="CF17" s="3">
        <f t="shared" si="7"/>
        <v>44927</v>
      </c>
      <c r="CG17" s="3">
        <f t="shared" si="11"/>
        <v>44930</v>
      </c>
      <c r="CH17" s="3">
        <f t="shared" si="8"/>
        <v>44927</v>
      </c>
      <c r="CI17" s="3">
        <f t="shared" si="9"/>
        <v>45110</v>
      </c>
      <c r="CJ17" s="3">
        <f t="shared" si="10"/>
        <v>45108</v>
      </c>
    </row>
    <row r="18" spans="1:88" ht="29.1" customHeight="1">
      <c r="A18" s="137" t="s">
        <v>232</v>
      </c>
      <c r="B18" s="137" t="s">
        <v>202</v>
      </c>
      <c r="C18" s="138" t="s">
        <v>233</v>
      </c>
      <c r="D18" s="139" t="str">
        <f t="shared" ca="1" si="1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313">
        <f t="shared" si="2"/>
        <v>45998</v>
      </c>
      <c r="BC18"/>
      <c r="BD18"/>
      <c r="BE18"/>
      <c r="BF18"/>
      <c r="BG18"/>
      <c r="BH18"/>
      <c r="BI18"/>
      <c r="BN18" s="47" t="s">
        <v>232</v>
      </c>
      <c r="BO18" s="385" t="s">
        <v>232</v>
      </c>
      <c r="BP18" s="24" t="s">
        <v>134</v>
      </c>
      <c r="BQ18" s="24" t="s">
        <v>234</v>
      </c>
      <c r="BR18" s="14" t="s">
        <v>205</v>
      </c>
      <c r="BS18" s="11">
        <v>44538</v>
      </c>
      <c r="BT18" s="40">
        <v>45998</v>
      </c>
      <c r="BU18" s="35">
        <f t="shared" si="3"/>
        <v>44531</v>
      </c>
      <c r="BV18" s="35">
        <f t="shared" si="4"/>
        <v>45992</v>
      </c>
      <c r="BW18" s="14" t="s">
        <v>0</v>
      </c>
      <c r="BX18" s="64" t="s">
        <v>235</v>
      </c>
      <c r="BY18" s="46" t="s">
        <v>9</v>
      </c>
      <c r="BZ18" s="46" t="s">
        <v>10</v>
      </c>
      <c r="CA18" s="46"/>
      <c r="CB18" s="53"/>
      <c r="CC18" s="3">
        <f t="shared" si="12"/>
        <v>44238</v>
      </c>
      <c r="CD18" s="3">
        <f t="shared" si="5"/>
        <v>44228</v>
      </c>
      <c r="CE18" s="3">
        <f t="shared" si="6"/>
        <v>44358</v>
      </c>
      <c r="CF18" s="3">
        <f t="shared" si="7"/>
        <v>44348</v>
      </c>
      <c r="CG18" s="3">
        <f t="shared" si="11"/>
        <v>44358</v>
      </c>
      <c r="CH18" s="3">
        <f t="shared" si="8"/>
        <v>44348</v>
      </c>
      <c r="CI18" s="3">
        <f t="shared" si="9"/>
        <v>44538</v>
      </c>
      <c r="CJ18" s="3">
        <f t="shared" si="10"/>
        <v>44531</v>
      </c>
    </row>
    <row r="19" spans="1:88" ht="29.1" customHeight="1">
      <c r="A19" s="137" t="s">
        <v>75</v>
      </c>
      <c r="B19" s="137" t="s">
        <v>202</v>
      </c>
      <c r="C19" s="138" t="s">
        <v>233</v>
      </c>
      <c r="D19" s="139" t="str">
        <f t="shared" ca="1" si="1"/>
        <v>À venir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313">
        <f t="shared" si="2"/>
        <v>47459</v>
      </c>
      <c r="BC19"/>
      <c r="BD19"/>
      <c r="BE19"/>
      <c r="BF19"/>
      <c r="BG19"/>
      <c r="BH19"/>
      <c r="BI19"/>
      <c r="BN19" s="47" t="s">
        <v>232</v>
      </c>
      <c r="BO19" s="70" t="s">
        <v>70</v>
      </c>
      <c r="BP19" s="24" t="s">
        <v>134</v>
      </c>
      <c r="BQ19" s="24"/>
      <c r="BR19" s="14" t="s">
        <v>205</v>
      </c>
      <c r="BS19" s="11">
        <f>BT18+1</f>
        <v>45999</v>
      </c>
      <c r="BT19" s="40">
        <v>47459</v>
      </c>
      <c r="BU19" s="35">
        <f t="shared" si="3"/>
        <v>45992</v>
      </c>
      <c r="BV19" s="35">
        <f t="shared" si="4"/>
        <v>47453</v>
      </c>
      <c r="BW19" s="14" t="s">
        <v>0</v>
      </c>
      <c r="BX19" s="64" t="s">
        <v>236</v>
      </c>
      <c r="BY19" s="46" t="s">
        <v>9</v>
      </c>
      <c r="BZ19" s="46" t="s">
        <v>10</v>
      </c>
      <c r="CA19" s="46"/>
      <c r="CB19" s="53"/>
      <c r="CC19" s="3">
        <f t="shared" si="12"/>
        <v>45699</v>
      </c>
      <c r="CD19" s="3">
        <f t="shared" si="5"/>
        <v>45689</v>
      </c>
      <c r="CE19" s="3">
        <f t="shared" si="6"/>
        <v>45819</v>
      </c>
      <c r="CF19" s="3">
        <f t="shared" si="7"/>
        <v>45809</v>
      </c>
      <c r="CG19" s="3">
        <f t="shared" si="11"/>
        <v>45819</v>
      </c>
      <c r="CH19" s="3">
        <f t="shared" si="8"/>
        <v>45809</v>
      </c>
      <c r="CI19" s="3">
        <f t="shared" si="9"/>
        <v>45999</v>
      </c>
      <c r="CJ19" s="3">
        <f t="shared" si="10"/>
        <v>45992</v>
      </c>
    </row>
    <row r="20" spans="1:88" ht="29.1" customHeight="1">
      <c r="A20" s="137" t="s">
        <v>237</v>
      </c>
      <c r="B20" s="137" t="s">
        <v>202</v>
      </c>
      <c r="C20" s="138" t="s">
        <v>238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313">
        <f t="shared" si="2"/>
        <v>46354</v>
      </c>
      <c r="BB20" s="28"/>
      <c r="BC20"/>
      <c r="BD20"/>
      <c r="BE20"/>
      <c r="BF20"/>
      <c r="BG20"/>
      <c r="BH20"/>
      <c r="BI20"/>
      <c r="BN20" s="47" t="s">
        <v>237</v>
      </c>
      <c r="BO20" s="70" t="s">
        <v>237</v>
      </c>
      <c r="BP20" s="14" t="s">
        <v>239</v>
      </c>
      <c r="BQ20" s="24" t="s">
        <v>134</v>
      </c>
      <c r="BR20" s="14" t="s">
        <v>205</v>
      </c>
      <c r="BS20" s="40">
        <v>44894</v>
      </c>
      <c r="BT20" s="40">
        <v>46354</v>
      </c>
      <c r="BU20" s="40">
        <f t="shared" si="3"/>
        <v>44895</v>
      </c>
      <c r="BV20" s="40">
        <f t="shared" si="4"/>
        <v>46356</v>
      </c>
      <c r="BW20" s="14" t="s">
        <v>0</v>
      </c>
      <c r="BX20" s="50" t="s">
        <v>220</v>
      </c>
      <c r="BY20" s="46" t="s">
        <v>9</v>
      </c>
      <c r="BZ20" s="46" t="s">
        <v>10</v>
      </c>
      <c r="CA20" s="46"/>
      <c r="CB20" s="53"/>
      <c r="CC20" s="3">
        <f t="shared" si="12"/>
        <v>44564</v>
      </c>
      <c r="CD20" s="75">
        <f t="shared" si="5"/>
        <v>44562</v>
      </c>
      <c r="CE20" s="75">
        <f t="shared" si="6"/>
        <v>44684</v>
      </c>
      <c r="CF20" s="75">
        <f t="shared" si="7"/>
        <v>44682</v>
      </c>
      <c r="CG20" s="75">
        <f>CI20-210</f>
        <v>44684</v>
      </c>
      <c r="CH20" s="75">
        <f t="shared" si="8"/>
        <v>44682</v>
      </c>
      <c r="CI20" s="75">
        <f t="shared" si="9"/>
        <v>44894</v>
      </c>
      <c r="CJ20" s="75">
        <f t="shared" si="10"/>
        <v>44895</v>
      </c>
    </row>
    <row r="21" spans="1:88" ht="29.1" customHeight="1">
      <c r="A21" s="137" t="s">
        <v>75</v>
      </c>
      <c r="B21" s="137" t="s">
        <v>202</v>
      </c>
      <c r="C21" s="138" t="s">
        <v>238</v>
      </c>
      <c r="D21" s="139" t="str">
        <f t="shared" ca="1" si="1"/>
        <v>À venir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313">
        <f t="shared" si="2"/>
        <v>47815</v>
      </c>
      <c r="BB21" s="28"/>
      <c r="BC21"/>
      <c r="BD21"/>
      <c r="BE21"/>
      <c r="BF21"/>
      <c r="BG21"/>
      <c r="BH21"/>
      <c r="BI21"/>
      <c r="BN21" s="47" t="s">
        <v>237</v>
      </c>
      <c r="BO21" s="70" t="s">
        <v>70</v>
      </c>
      <c r="BP21" s="14" t="s">
        <v>239</v>
      </c>
      <c r="BQ21" s="24"/>
      <c r="BR21" s="14" t="s">
        <v>205</v>
      </c>
      <c r="BS21" s="40">
        <f>BT20+1</f>
        <v>46355</v>
      </c>
      <c r="BT21" s="40">
        <v>47815</v>
      </c>
      <c r="BU21" s="40">
        <f t="shared" si="3"/>
        <v>46356</v>
      </c>
      <c r="BV21" s="40">
        <f t="shared" si="4"/>
        <v>47817</v>
      </c>
      <c r="BW21" s="14" t="s">
        <v>0</v>
      </c>
      <c r="BX21" s="50" t="s">
        <v>220</v>
      </c>
      <c r="BY21" s="46" t="s">
        <v>9</v>
      </c>
      <c r="BZ21" s="46" t="s">
        <v>10</v>
      </c>
      <c r="CA21" s="46"/>
      <c r="CB21" s="53"/>
      <c r="CC21" s="3">
        <f t="shared" si="12"/>
        <v>46025</v>
      </c>
      <c r="CD21" s="75">
        <f t="shared" si="5"/>
        <v>46023</v>
      </c>
      <c r="CE21" s="75">
        <f t="shared" si="6"/>
        <v>46145</v>
      </c>
      <c r="CF21" s="75">
        <f t="shared" si="7"/>
        <v>46143</v>
      </c>
      <c r="CG21" s="75">
        <f>CI21-210</f>
        <v>46145</v>
      </c>
      <c r="CH21" s="75">
        <f t="shared" si="8"/>
        <v>46143</v>
      </c>
      <c r="CI21" s="75">
        <f t="shared" si="9"/>
        <v>46355</v>
      </c>
      <c r="CJ21" s="75">
        <f t="shared" si="10"/>
        <v>46356</v>
      </c>
    </row>
    <row r="22" spans="1:88" ht="29.1" customHeight="1">
      <c r="A22" s="137" t="s">
        <v>240</v>
      </c>
      <c r="B22" s="137" t="s">
        <v>241</v>
      </c>
      <c r="C22" s="138" t="s">
        <v>242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313">
        <f t="shared" si="2"/>
        <v>46206</v>
      </c>
      <c r="BB22"/>
      <c r="BC22"/>
      <c r="BD22"/>
      <c r="BE22"/>
      <c r="BF22"/>
      <c r="BG22"/>
      <c r="BH22"/>
      <c r="BI22"/>
      <c r="BN22" s="47" t="s">
        <v>243</v>
      </c>
      <c r="BO22" s="70" t="s">
        <v>240</v>
      </c>
      <c r="BP22" s="56" t="s">
        <v>134</v>
      </c>
      <c r="BQ22" s="24" t="s">
        <v>134</v>
      </c>
      <c r="BR22" s="14" t="s">
        <v>60</v>
      </c>
      <c r="BS22" s="11">
        <v>44744</v>
      </c>
      <c r="BT22" s="40">
        <v>46206</v>
      </c>
      <c r="BU22" s="35">
        <f t="shared" si="3"/>
        <v>44743</v>
      </c>
      <c r="BV22" s="35">
        <f t="shared" si="4"/>
        <v>46204</v>
      </c>
      <c r="BW22" s="14" t="s">
        <v>2</v>
      </c>
      <c r="BX22" s="78" t="s">
        <v>244</v>
      </c>
      <c r="BY22" s="46" t="s">
        <v>9</v>
      </c>
      <c r="BZ22" s="46" t="s">
        <v>13</v>
      </c>
      <c r="CA22" s="46"/>
      <c r="CB22" s="53"/>
      <c r="CC22" s="3">
        <f t="shared" si="12"/>
        <v>44444</v>
      </c>
      <c r="CD22" s="3">
        <f t="shared" si="5"/>
        <v>44440</v>
      </c>
      <c r="CE22" s="3">
        <f t="shared" si="6"/>
        <v>44564</v>
      </c>
      <c r="CF22" s="19">
        <f t="shared" si="7"/>
        <v>44562</v>
      </c>
      <c r="CG22" s="3">
        <f>CI22-180</f>
        <v>44564</v>
      </c>
      <c r="CH22" s="19">
        <f t="shared" si="8"/>
        <v>44562</v>
      </c>
      <c r="CI22" s="3">
        <f t="shared" si="9"/>
        <v>44744</v>
      </c>
      <c r="CJ22" s="19">
        <f t="shared" si="10"/>
        <v>44743</v>
      </c>
    </row>
    <row r="23" spans="1:88" ht="29.1" customHeight="1">
      <c r="A23" s="137" t="s">
        <v>75</v>
      </c>
      <c r="B23" s="137" t="s">
        <v>241</v>
      </c>
      <c r="C23" s="138" t="s">
        <v>242</v>
      </c>
      <c r="D23" s="139" t="str">
        <f t="shared" ca="1" si="1"/>
        <v>À venir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313">
        <f t="shared" si="2"/>
        <v>47667</v>
      </c>
      <c r="BB23"/>
      <c r="BC23"/>
      <c r="BD23"/>
      <c r="BE23"/>
      <c r="BF23"/>
      <c r="BG23"/>
      <c r="BH23"/>
      <c r="BI23"/>
      <c r="BN23" s="47" t="s">
        <v>243</v>
      </c>
      <c r="BO23" s="70" t="s">
        <v>70</v>
      </c>
      <c r="BP23" s="56" t="s">
        <v>134</v>
      </c>
      <c r="BQ23" s="24"/>
      <c r="BR23" s="14" t="s">
        <v>60</v>
      </c>
      <c r="BS23" s="11">
        <f>BT22+1</f>
        <v>46207</v>
      </c>
      <c r="BT23" s="40">
        <v>47667</v>
      </c>
      <c r="BU23" s="35">
        <f t="shared" si="3"/>
        <v>46204</v>
      </c>
      <c r="BV23" s="35">
        <f t="shared" si="4"/>
        <v>47665</v>
      </c>
      <c r="BW23" s="14" t="s">
        <v>2</v>
      </c>
      <c r="BX23" s="78" t="s">
        <v>244</v>
      </c>
      <c r="BY23" s="46" t="s">
        <v>9</v>
      </c>
      <c r="BZ23" s="46" t="s">
        <v>13</v>
      </c>
      <c r="CA23" s="46"/>
      <c r="CB23" s="53"/>
      <c r="CC23" s="3">
        <f t="shared" si="12"/>
        <v>45907</v>
      </c>
      <c r="CD23" s="3">
        <f t="shared" si="5"/>
        <v>45901</v>
      </c>
      <c r="CE23" s="3">
        <f t="shared" si="6"/>
        <v>46027</v>
      </c>
      <c r="CF23" s="3">
        <f t="shared" si="7"/>
        <v>46023</v>
      </c>
      <c r="CG23" s="3">
        <f>CI23-180</f>
        <v>46027</v>
      </c>
      <c r="CH23" s="3">
        <f t="shared" si="8"/>
        <v>46023</v>
      </c>
      <c r="CI23" s="3">
        <f t="shared" si="9"/>
        <v>46207</v>
      </c>
      <c r="CJ23" s="3">
        <f t="shared" si="10"/>
        <v>46204</v>
      </c>
    </row>
    <row r="24" spans="1:88" ht="29.1" customHeight="1">
      <c r="A24" s="137" t="s">
        <v>245</v>
      </c>
      <c r="B24" s="137" t="s">
        <v>241</v>
      </c>
      <c r="C24" s="138" t="s">
        <v>246</v>
      </c>
      <c r="D24" s="139" t="str">
        <f t="shared" ca="1" si="1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313">
        <f t="shared" si="2"/>
        <v>47040</v>
      </c>
      <c r="BC24"/>
      <c r="BD24"/>
      <c r="BE24"/>
      <c r="BF24"/>
      <c r="BG24"/>
      <c r="BH24"/>
      <c r="BI24"/>
      <c r="BN24" s="47" t="s">
        <v>247</v>
      </c>
      <c r="BO24" s="70" t="s">
        <v>245</v>
      </c>
      <c r="BP24" s="56" t="s">
        <v>134</v>
      </c>
      <c r="BQ24" s="24"/>
      <c r="BR24" s="14" t="s">
        <v>205</v>
      </c>
      <c r="BS24" s="11">
        <v>45580</v>
      </c>
      <c r="BT24" s="40">
        <v>47040</v>
      </c>
      <c r="BU24" s="35">
        <f t="shared" ref="BU24:BU56" si="13">IF(DAY(BS24)&lt;=15,DATE(YEAR(BS24),MONTH(BS24),1),EOMONTH(BS24,0))</f>
        <v>45566</v>
      </c>
      <c r="BV24" s="35">
        <v>46873</v>
      </c>
      <c r="BW24" s="14" t="s">
        <v>0</v>
      </c>
      <c r="BX24" s="64" t="s">
        <v>248</v>
      </c>
      <c r="BY24" s="46" t="s">
        <v>9</v>
      </c>
      <c r="BZ24" s="46" t="s">
        <v>10</v>
      </c>
      <c r="CA24" s="46" t="s">
        <v>11</v>
      </c>
      <c r="CB24" s="53"/>
      <c r="CC24" s="3">
        <f t="shared" si="12"/>
        <v>45360</v>
      </c>
      <c r="CD24" s="3">
        <f t="shared" si="5"/>
        <v>45352</v>
      </c>
      <c r="CE24" s="3">
        <f t="shared" si="6"/>
        <v>45480</v>
      </c>
      <c r="CF24" s="3">
        <f t="shared" si="7"/>
        <v>45474</v>
      </c>
      <c r="CG24" s="3">
        <f>CI24-100</f>
        <v>45480</v>
      </c>
      <c r="CH24" s="3">
        <f t="shared" si="8"/>
        <v>45474</v>
      </c>
      <c r="CI24" s="3">
        <f t="shared" si="9"/>
        <v>45580</v>
      </c>
      <c r="CJ24" s="3">
        <f t="shared" si="10"/>
        <v>45566</v>
      </c>
    </row>
    <row r="25" spans="1:88" ht="29.1" customHeight="1">
      <c r="A25" s="137" t="s">
        <v>249</v>
      </c>
      <c r="B25" s="137" t="s">
        <v>241</v>
      </c>
      <c r="C25" s="138" t="s">
        <v>250</v>
      </c>
      <c r="D25" s="139" t="str">
        <f t="shared" ca="1" si="1"/>
        <v>En cours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313">
        <f t="shared" si="2"/>
        <v>46194</v>
      </c>
      <c r="BN25" s="8" t="s">
        <v>247</v>
      </c>
      <c r="BO25" s="70" t="s">
        <v>249</v>
      </c>
      <c r="BP25" s="13" t="s">
        <v>251</v>
      </c>
      <c r="BQ25" s="1" t="s">
        <v>134</v>
      </c>
      <c r="BR25" s="1" t="s">
        <v>252</v>
      </c>
      <c r="BS25" s="11">
        <v>44734</v>
      </c>
      <c r="BT25" s="11">
        <v>46194</v>
      </c>
      <c r="BU25" s="2">
        <f t="shared" si="13"/>
        <v>44742</v>
      </c>
      <c r="BV25" s="2">
        <f t="shared" ref="BV25:BV57" si="14">IF(DAY(BT25)&lt;=15,DATE(YEAR(BT25),MONTH(BT25),1),EOMONTH(BT25,0))</f>
        <v>46203</v>
      </c>
      <c r="BW25" s="1" t="s">
        <v>0</v>
      </c>
      <c r="BX25" s="50" t="s">
        <v>253</v>
      </c>
      <c r="BY25" s="46" t="s">
        <v>9</v>
      </c>
      <c r="BZ25" s="46" t="s">
        <v>10</v>
      </c>
      <c r="CA25" s="46"/>
      <c r="CB25" s="53"/>
      <c r="CC25" s="3">
        <f>CE25-60</f>
        <v>44464</v>
      </c>
      <c r="CD25" s="3">
        <f t="shared" si="5"/>
        <v>44469</v>
      </c>
      <c r="CE25" s="3">
        <f t="shared" si="6"/>
        <v>44524</v>
      </c>
      <c r="CF25" s="22">
        <f t="shared" si="7"/>
        <v>44530</v>
      </c>
      <c r="CG25" s="3">
        <f>CI25-210</f>
        <v>44524</v>
      </c>
      <c r="CH25" s="22">
        <f t="shared" si="8"/>
        <v>44530</v>
      </c>
      <c r="CI25" s="3">
        <f t="shared" si="9"/>
        <v>44734</v>
      </c>
      <c r="CJ25" s="22">
        <f t="shared" si="10"/>
        <v>44742</v>
      </c>
    </row>
    <row r="26" spans="1:88" ht="29.1" customHeight="1">
      <c r="A26" s="137" t="s">
        <v>254</v>
      </c>
      <c r="B26" s="137" t="s">
        <v>241</v>
      </c>
      <c r="C26" s="137" t="s">
        <v>255</v>
      </c>
      <c r="D26" s="139" t="str">
        <f t="shared" ca="1" si="1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313">
        <f t="shared" si="2"/>
        <v>46948</v>
      </c>
      <c r="BC26"/>
      <c r="BD26"/>
      <c r="BE26"/>
      <c r="BF26"/>
      <c r="BG26"/>
      <c r="BH26"/>
      <c r="BI26"/>
      <c r="BN26" s="47" t="s">
        <v>247</v>
      </c>
      <c r="BO26" s="70" t="s">
        <v>254</v>
      </c>
      <c r="BP26" s="24" t="s">
        <v>134</v>
      </c>
      <c r="BQ26" s="24" t="s">
        <v>134</v>
      </c>
      <c r="BR26" s="14" t="s">
        <v>60</v>
      </c>
      <c r="BS26" s="11">
        <v>45488</v>
      </c>
      <c r="BT26" s="40">
        <f>BS26+1460</f>
        <v>46948</v>
      </c>
      <c r="BU26" s="35">
        <f t="shared" si="13"/>
        <v>45474</v>
      </c>
      <c r="BV26" s="35">
        <f t="shared" si="14"/>
        <v>46935</v>
      </c>
      <c r="BW26" s="14" t="s">
        <v>0</v>
      </c>
      <c r="BX26" s="64" t="s">
        <v>256</v>
      </c>
      <c r="BY26" s="46" t="s">
        <v>9</v>
      </c>
      <c r="BZ26" s="46" t="s">
        <v>10</v>
      </c>
      <c r="CA26" s="46" t="s">
        <v>11</v>
      </c>
      <c r="CB26" s="53"/>
      <c r="CC26" s="3">
        <f t="shared" ref="CC26:CC31" si="15">CE26-120</f>
        <v>45258</v>
      </c>
      <c r="CD26" s="3">
        <f t="shared" si="5"/>
        <v>45260</v>
      </c>
      <c r="CE26" s="3">
        <f t="shared" si="6"/>
        <v>45378</v>
      </c>
      <c r="CF26" s="19">
        <f t="shared" si="7"/>
        <v>45382</v>
      </c>
      <c r="CG26" s="3">
        <f>CI26-110</f>
        <v>45378</v>
      </c>
      <c r="CH26" s="19">
        <f t="shared" si="8"/>
        <v>45382</v>
      </c>
      <c r="CI26" s="3">
        <f t="shared" si="9"/>
        <v>45488</v>
      </c>
      <c r="CJ26" s="19">
        <f t="shared" si="10"/>
        <v>45474</v>
      </c>
    </row>
    <row r="27" spans="1:88" ht="29.1" customHeight="1">
      <c r="A27" s="137" t="s">
        <v>257</v>
      </c>
      <c r="B27" s="137" t="s">
        <v>241</v>
      </c>
      <c r="C27" s="138" t="s">
        <v>258</v>
      </c>
      <c r="D27" s="139" t="str">
        <f t="shared" ca="1" si="1"/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313">
        <f t="shared" si="2"/>
        <v>46059</v>
      </c>
      <c r="BN27" s="47" t="s">
        <v>259</v>
      </c>
      <c r="BO27" s="70" t="s">
        <v>257</v>
      </c>
      <c r="BP27" s="56" t="s">
        <v>134</v>
      </c>
      <c r="BQ27" s="24" t="s">
        <v>134</v>
      </c>
      <c r="BR27" s="14" t="s">
        <v>205</v>
      </c>
      <c r="BS27" s="11">
        <v>44599</v>
      </c>
      <c r="BT27" s="40">
        <v>46059</v>
      </c>
      <c r="BU27" s="35">
        <f t="shared" si="13"/>
        <v>44593</v>
      </c>
      <c r="BV27" s="35">
        <f t="shared" si="14"/>
        <v>46054</v>
      </c>
      <c r="BW27" s="14" t="s">
        <v>0</v>
      </c>
      <c r="BX27" s="64" t="s">
        <v>260</v>
      </c>
      <c r="BY27" s="46" t="s">
        <v>9</v>
      </c>
      <c r="BZ27" s="46" t="s">
        <v>10</v>
      </c>
      <c r="CA27" s="46"/>
      <c r="CB27" s="53"/>
      <c r="CC27" s="3">
        <f t="shared" si="15"/>
        <v>44299</v>
      </c>
      <c r="CD27" s="3">
        <f t="shared" si="5"/>
        <v>44287</v>
      </c>
      <c r="CE27" s="3">
        <f t="shared" si="6"/>
        <v>44419</v>
      </c>
      <c r="CF27" s="3">
        <f t="shared" si="7"/>
        <v>44409</v>
      </c>
      <c r="CG27" s="3">
        <f t="shared" ref="CG27:CG38" si="16">CI27-180</f>
        <v>44419</v>
      </c>
      <c r="CH27" s="3">
        <f t="shared" si="8"/>
        <v>44409</v>
      </c>
      <c r="CI27" s="3">
        <f t="shared" si="9"/>
        <v>44599</v>
      </c>
      <c r="CJ27" s="3">
        <f t="shared" si="10"/>
        <v>44593</v>
      </c>
    </row>
    <row r="28" spans="1:88" ht="29.1" customHeight="1">
      <c r="A28" s="137" t="s">
        <v>75</v>
      </c>
      <c r="B28" s="137" t="s">
        <v>241</v>
      </c>
      <c r="C28" s="138" t="s">
        <v>258</v>
      </c>
      <c r="D28" s="139" t="str">
        <f t="shared" ca="1" si="1"/>
        <v>À venir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313">
        <f t="shared" si="2"/>
        <v>47520</v>
      </c>
      <c r="BN28" s="47" t="s">
        <v>259</v>
      </c>
      <c r="BO28" s="70" t="s">
        <v>70</v>
      </c>
      <c r="BP28" s="56" t="s">
        <v>134</v>
      </c>
      <c r="BQ28" s="24"/>
      <c r="BR28" s="14" t="s">
        <v>205</v>
      </c>
      <c r="BS28" s="11">
        <f>BT27+1</f>
        <v>46060</v>
      </c>
      <c r="BT28" s="40">
        <v>47520</v>
      </c>
      <c r="BU28" s="35">
        <f t="shared" si="13"/>
        <v>46054</v>
      </c>
      <c r="BV28" s="35">
        <f t="shared" si="14"/>
        <v>47515</v>
      </c>
      <c r="BW28" s="14" t="s">
        <v>0</v>
      </c>
      <c r="BX28" s="64"/>
      <c r="BY28" s="46" t="s">
        <v>9</v>
      </c>
      <c r="BZ28" s="46" t="s">
        <v>10</v>
      </c>
      <c r="CA28" s="46"/>
      <c r="CB28" s="53"/>
      <c r="CC28" s="3">
        <f t="shared" si="15"/>
        <v>45760</v>
      </c>
      <c r="CD28" s="3">
        <f t="shared" si="5"/>
        <v>45748</v>
      </c>
      <c r="CE28" s="3">
        <f t="shared" si="6"/>
        <v>45880</v>
      </c>
      <c r="CF28" s="3">
        <f t="shared" si="7"/>
        <v>45870</v>
      </c>
      <c r="CG28" s="3">
        <f t="shared" si="16"/>
        <v>45880</v>
      </c>
      <c r="CH28" s="3">
        <f t="shared" si="8"/>
        <v>45870</v>
      </c>
      <c r="CI28" s="3">
        <f t="shared" si="9"/>
        <v>46060</v>
      </c>
      <c r="CJ28" s="3">
        <f t="shared" si="10"/>
        <v>46054</v>
      </c>
    </row>
    <row r="29" spans="1:88" ht="29.1" customHeight="1">
      <c r="A29" s="137" t="s">
        <v>261</v>
      </c>
      <c r="B29" s="137" t="s">
        <v>241</v>
      </c>
      <c r="C29" s="138" t="s">
        <v>262</v>
      </c>
      <c r="D29" s="139" t="str">
        <f t="shared" ca="1" si="1"/>
        <v>En cours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313">
        <f t="shared" si="2"/>
        <v>45832</v>
      </c>
      <c r="BN29" s="47" t="s">
        <v>261</v>
      </c>
      <c r="BO29" s="70" t="s">
        <v>261</v>
      </c>
      <c r="BP29" s="24" t="s">
        <v>134</v>
      </c>
      <c r="BQ29" s="24" t="s">
        <v>134</v>
      </c>
      <c r="BR29" s="14" t="s">
        <v>205</v>
      </c>
      <c r="BS29" s="11">
        <v>44256</v>
      </c>
      <c r="BT29" s="40">
        <v>45832</v>
      </c>
      <c r="BU29" s="35">
        <f t="shared" si="13"/>
        <v>44256</v>
      </c>
      <c r="BV29" s="35">
        <f t="shared" si="14"/>
        <v>45838</v>
      </c>
      <c r="BW29" s="14" t="s">
        <v>0</v>
      </c>
      <c r="BX29" s="64" t="s">
        <v>263</v>
      </c>
      <c r="BY29" s="46" t="s">
        <v>9</v>
      </c>
      <c r="BZ29" s="46" t="s">
        <v>10</v>
      </c>
      <c r="CA29" s="46"/>
      <c r="CB29" s="53"/>
      <c r="CC29" s="3">
        <f t="shared" si="15"/>
        <v>43956</v>
      </c>
      <c r="CD29" s="3">
        <f t="shared" si="5"/>
        <v>43952</v>
      </c>
      <c r="CE29" s="3">
        <f t="shared" si="6"/>
        <v>44076</v>
      </c>
      <c r="CF29" s="3">
        <f t="shared" si="7"/>
        <v>44075</v>
      </c>
      <c r="CG29" s="3">
        <f t="shared" si="16"/>
        <v>44076</v>
      </c>
      <c r="CH29" s="3">
        <f t="shared" si="8"/>
        <v>44075</v>
      </c>
      <c r="CI29" s="3">
        <f t="shared" si="9"/>
        <v>44256</v>
      </c>
      <c r="CJ29" s="3">
        <f t="shared" si="10"/>
        <v>44256</v>
      </c>
    </row>
    <row r="30" spans="1:88" ht="29.1" customHeight="1">
      <c r="A30" s="137" t="s">
        <v>75</v>
      </c>
      <c r="B30" s="137" t="s">
        <v>241</v>
      </c>
      <c r="C30" s="138" t="s">
        <v>262</v>
      </c>
      <c r="D30" s="139" t="str">
        <f t="shared" ca="1" si="1"/>
        <v>À venir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313">
        <f t="shared" si="2"/>
        <v>47293</v>
      </c>
      <c r="BN30" s="47" t="s">
        <v>261</v>
      </c>
      <c r="BO30" s="70" t="s">
        <v>70</v>
      </c>
      <c r="BP30" s="24"/>
      <c r="BQ30" s="24"/>
      <c r="BR30" s="14"/>
      <c r="BS30" s="11">
        <f>BT29+1</f>
        <v>45833</v>
      </c>
      <c r="BT30" s="40">
        <f>BS30+1460</f>
        <v>47293</v>
      </c>
      <c r="BU30" s="35">
        <f t="shared" ref="BU30" si="17">IF(DAY(BS30)&lt;=15,DATE(YEAR(BS30),MONTH(BS30),1),EOMONTH(BS30,0))</f>
        <v>45838</v>
      </c>
      <c r="BV30" s="35">
        <f t="shared" ref="BV30" si="18">IF(DAY(BT30)&lt;=15,DATE(YEAR(BT30),MONTH(BT30),1),EOMONTH(BT30,0))</f>
        <v>47299</v>
      </c>
      <c r="BW30" s="14"/>
      <c r="BX30" s="64"/>
      <c r="BY30" s="46"/>
      <c r="BZ30" s="46"/>
      <c r="CA30" s="46"/>
      <c r="CB30" s="53"/>
      <c r="CC30" s="3">
        <f t="shared" si="15"/>
        <v>45533</v>
      </c>
      <c r="CD30" s="3">
        <f t="shared" ref="CD30" si="19">IF(DAY(CC30)&lt;=15,DATE(YEAR(CC30),MONTH(CC30),1),EOMONTH(CC30,0))</f>
        <v>45535</v>
      </c>
      <c r="CE30" s="3">
        <f t="shared" ref="CE30" si="20">CG30</f>
        <v>45653</v>
      </c>
      <c r="CF30" s="3">
        <f t="shared" ref="CF30" si="21">IF(DAY(CE30)&lt;=15,DATE(YEAR(CE30),MONTH(CE30),1),EOMONTH(CE30,0))</f>
        <v>45657</v>
      </c>
      <c r="CG30" s="3">
        <f t="shared" ref="CG30" si="22">CI30-180</f>
        <v>45653</v>
      </c>
      <c r="CH30" s="3">
        <f t="shared" ref="CH30" si="23">IF(DAY(CG30)&lt;=15,DATE(YEAR(CG30),MONTH(CG30),1),EOMONTH(CG30,0))</f>
        <v>45657</v>
      </c>
      <c r="CI30" s="3">
        <f t="shared" ref="CI30" si="24">BS30</f>
        <v>45833</v>
      </c>
      <c r="CJ30" s="3">
        <f t="shared" ref="CJ30" si="25">IF(DAY(CI30)&lt;=15,DATE(YEAR(CI30),MONTH(CI30),1),EOMONTH(CI30,0))</f>
        <v>45838</v>
      </c>
    </row>
    <row r="31" spans="1:88" ht="29.1" customHeight="1">
      <c r="A31" s="137" t="s">
        <v>264</v>
      </c>
      <c r="B31" s="137" t="s">
        <v>241</v>
      </c>
      <c r="C31" s="138" t="s">
        <v>265</v>
      </c>
      <c r="D31" s="139" t="str">
        <f t="shared" ca="1" si="1"/>
        <v>En cours</v>
      </c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313">
        <f t="shared" si="2"/>
        <v>46186</v>
      </c>
      <c r="BN31" s="47" t="s">
        <v>264</v>
      </c>
      <c r="BO31" s="70" t="s">
        <v>264</v>
      </c>
      <c r="BP31" s="24" t="s">
        <v>134</v>
      </c>
      <c r="BQ31" s="24" t="s">
        <v>134</v>
      </c>
      <c r="BR31" s="14" t="s">
        <v>60</v>
      </c>
      <c r="BS31" s="11">
        <v>44840</v>
      </c>
      <c r="BT31" s="40">
        <v>46186</v>
      </c>
      <c r="BU31" s="35">
        <f t="shared" si="13"/>
        <v>44835</v>
      </c>
      <c r="BV31" s="35">
        <f t="shared" si="14"/>
        <v>46174</v>
      </c>
      <c r="BW31" s="14" t="s">
        <v>0</v>
      </c>
      <c r="BX31" s="64" t="s">
        <v>266</v>
      </c>
      <c r="BY31" s="46" t="s">
        <v>9</v>
      </c>
      <c r="BZ31" s="46" t="s">
        <v>15</v>
      </c>
      <c r="CA31" s="46"/>
      <c r="CB31" s="53"/>
      <c r="CC31" s="3">
        <f t="shared" si="15"/>
        <v>44540</v>
      </c>
      <c r="CD31" s="3">
        <f t="shared" si="5"/>
        <v>44531</v>
      </c>
      <c r="CE31" s="3">
        <f t="shared" si="6"/>
        <v>44660</v>
      </c>
      <c r="CF31" s="3">
        <f t="shared" si="7"/>
        <v>44652</v>
      </c>
      <c r="CG31" s="3">
        <f t="shared" si="16"/>
        <v>44660</v>
      </c>
      <c r="CH31" s="3">
        <f t="shared" si="8"/>
        <v>44652</v>
      </c>
      <c r="CI31" s="3">
        <f t="shared" si="9"/>
        <v>44840</v>
      </c>
      <c r="CJ31" s="3">
        <f t="shared" si="10"/>
        <v>44835</v>
      </c>
    </row>
    <row r="32" spans="1:88" ht="29.1" customHeight="1">
      <c r="A32" s="137" t="s">
        <v>75</v>
      </c>
      <c r="B32" s="137" t="s">
        <v>241</v>
      </c>
      <c r="C32" s="138" t="s">
        <v>265</v>
      </c>
      <c r="D32" s="139" t="str">
        <f t="shared" ca="1" si="1"/>
        <v>À venir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313">
        <f t="shared" si="2"/>
        <v>47647</v>
      </c>
      <c r="BN32" s="47" t="s">
        <v>264</v>
      </c>
      <c r="BO32" s="70" t="s">
        <v>70</v>
      </c>
      <c r="BP32" s="24" t="s">
        <v>134</v>
      </c>
      <c r="BQ32" s="24"/>
      <c r="BR32" s="14" t="s">
        <v>60</v>
      </c>
      <c r="BS32" s="11">
        <f>BT31+1</f>
        <v>46187</v>
      </c>
      <c r="BT32" s="40">
        <v>47647</v>
      </c>
      <c r="BU32" s="35">
        <f t="shared" si="13"/>
        <v>46174</v>
      </c>
      <c r="BV32" s="35">
        <f t="shared" si="14"/>
        <v>47635</v>
      </c>
      <c r="BW32" s="14" t="s">
        <v>0</v>
      </c>
      <c r="BX32" s="64" t="s">
        <v>266</v>
      </c>
      <c r="BY32" s="46" t="s">
        <v>9</v>
      </c>
      <c r="BZ32" s="46" t="s">
        <v>15</v>
      </c>
      <c r="CA32" s="46" t="s">
        <v>11</v>
      </c>
      <c r="CB32" s="53"/>
      <c r="CC32" s="3">
        <f>CE32-150</f>
        <v>45857</v>
      </c>
      <c r="CD32" s="3">
        <f t="shared" si="5"/>
        <v>45869</v>
      </c>
      <c r="CE32" s="3">
        <f t="shared" si="6"/>
        <v>46007</v>
      </c>
      <c r="CF32" s="3">
        <f t="shared" si="7"/>
        <v>46022</v>
      </c>
      <c r="CG32" s="3">
        <f t="shared" si="16"/>
        <v>46007</v>
      </c>
      <c r="CH32" s="3">
        <f t="shared" si="8"/>
        <v>46022</v>
      </c>
      <c r="CI32" s="3">
        <f t="shared" si="9"/>
        <v>46187</v>
      </c>
      <c r="CJ32" s="3">
        <f t="shared" si="10"/>
        <v>46174</v>
      </c>
    </row>
    <row r="33" spans="1:88" ht="33.75" customHeight="1">
      <c r="A33" s="137" t="s">
        <v>267</v>
      </c>
      <c r="B33" s="137" t="s">
        <v>241</v>
      </c>
      <c r="C33" s="138" t="s">
        <v>268</v>
      </c>
      <c r="D33" s="139" t="str">
        <f t="shared" ca="1" si="1"/>
        <v>En cours</v>
      </c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313">
        <f t="shared" si="2"/>
        <v>46821</v>
      </c>
      <c r="BN33" s="47" t="s">
        <v>267</v>
      </c>
      <c r="BO33" s="70" t="s">
        <v>267</v>
      </c>
      <c r="BP33" s="24"/>
      <c r="BQ33" s="24"/>
      <c r="BR33" s="14"/>
      <c r="BS33" s="11">
        <v>45361</v>
      </c>
      <c r="BT33" s="40">
        <v>46821</v>
      </c>
      <c r="BU33" s="35">
        <f t="shared" si="13"/>
        <v>45352</v>
      </c>
      <c r="BV33" s="35">
        <f t="shared" si="14"/>
        <v>46813</v>
      </c>
      <c r="BW33" s="14"/>
      <c r="BX33" s="64" t="s">
        <v>268</v>
      </c>
      <c r="BY33" s="46"/>
      <c r="BZ33" s="46"/>
      <c r="CA33" s="46"/>
      <c r="CB33" s="53"/>
      <c r="CC33" s="3">
        <f>CE33-150</f>
        <v>45031</v>
      </c>
      <c r="CD33" s="3">
        <f t="shared" si="5"/>
        <v>45017</v>
      </c>
      <c r="CE33" s="3">
        <f t="shared" si="6"/>
        <v>45181</v>
      </c>
      <c r="CF33" s="3">
        <f t="shared" si="7"/>
        <v>45170</v>
      </c>
      <c r="CG33" s="3">
        <f t="shared" si="16"/>
        <v>45181</v>
      </c>
      <c r="CH33" s="3">
        <f t="shared" si="8"/>
        <v>45170</v>
      </c>
      <c r="CI33" s="3">
        <f t="shared" si="9"/>
        <v>45361</v>
      </c>
      <c r="CJ33" s="3">
        <f t="shared" si="10"/>
        <v>45352</v>
      </c>
    </row>
    <row r="34" spans="1:88" ht="39.6" customHeight="1">
      <c r="A34" s="137" t="s">
        <v>269</v>
      </c>
      <c r="B34" s="137" t="s">
        <v>270</v>
      </c>
      <c r="C34" s="138" t="s">
        <v>271</v>
      </c>
      <c r="D34" s="139" t="str">
        <f t="shared" ca="1" si="1"/>
        <v>En cours</v>
      </c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313">
        <f t="shared" si="2"/>
        <v>46356</v>
      </c>
      <c r="BN34" s="47" t="s">
        <v>272</v>
      </c>
      <c r="BO34" s="70" t="s">
        <v>269</v>
      </c>
      <c r="BP34" s="24" t="s">
        <v>134</v>
      </c>
      <c r="BQ34" s="24" t="s">
        <v>134</v>
      </c>
      <c r="BR34" s="14" t="s">
        <v>205</v>
      </c>
      <c r="BS34" s="11">
        <v>44896</v>
      </c>
      <c r="BT34" s="40">
        <v>46356</v>
      </c>
      <c r="BU34" s="11">
        <f t="shared" si="13"/>
        <v>44896</v>
      </c>
      <c r="BV34" s="11">
        <f t="shared" si="14"/>
        <v>46356</v>
      </c>
      <c r="BW34" s="14" t="s">
        <v>0</v>
      </c>
      <c r="BX34" s="64" t="s">
        <v>273</v>
      </c>
      <c r="BY34" s="46" t="s">
        <v>16</v>
      </c>
      <c r="BZ34" s="46" t="s">
        <v>10</v>
      </c>
      <c r="CA34" s="46"/>
      <c r="CB34" s="53"/>
      <c r="CC34" s="3">
        <f>CE34-150</f>
        <v>44566</v>
      </c>
      <c r="CD34" s="3">
        <f t="shared" si="5"/>
        <v>44562</v>
      </c>
      <c r="CE34" s="3">
        <f t="shared" si="6"/>
        <v>44716</v>
      </c>
      <c r="CF34" s="3">
        <f t="shared" si="7"/>
        <v>44713</v>
      </c>
      <c r="CG34" s="3">
        <f t="shared" si="16"/>
        <v>44716</v>
      </c>
      <c r="CH34" s="3">
        <f t="shared" si="8"/>
        <v>44713</v>
      </c>
      <c r="CI34" s="3">
        <f t="shared" si="9"/>
        <v>44896</v>
      </c>
      <c r="CJ34" s="3">
        <f t="shared" si="10"/>
        <v>44896</v>
      </c>
    </row>
    <row r="35" spans="1:88" ht="39.6" customHeight="1">
      <c r="A35" s="137" t="s">
        <v>274</v>
      </c>
      <c r="B35" s="137" t="s">
        <v>270</v>
      </c>
      <c r="C35" s="138" t="s">
        <v>271</v>
      </c>
      <c r="D35" s="139" t="str">
        <f t="shared" ca="1" si="1"/>
        <v>En cours</v>
      </c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313">
        <f t="shared" si="2"/>
        <v>46649</v>
      </c>
      <c r="BN35" s="47" t="s">
        <v>272</v>
      </c>
      <c r="BO35" s="70" t="s">
        <v>274</v>
      </c>
      <c r="BP35" s="24" t="s">
        <v>134</v>
      </c>
      <c r="BQ35" s="24" t="s">
        <v>134</v>
      </c>
      <c r="BR35" s="14" t="s">
        <v>205</v>
      </c>
      <c r="BS35" s="11">
        <v>45406</v>
      </c>
      <c r="BT35" s="40">
        <v>46649</v>
      </c>
      <c r="BU35" s="11">
        <f t="shared" si="13"/>
        <v>45412</v>
      </c>
      <c r="BV35" s="11">
        <f t="shared" si="14"/>
        <v>46660</v>
      </c>
      <c r="BW35" s="14"/>
      <c r="BX35" s="64" t="s">
        <v>275</v>
      </c>
      <c r="BY35" s="46"/>
      <c r="BZ35" s="46"/>
      <c r="CA35" s="46"/>
      <c r="CB35" s="53"/>
      <c r="CC35" s="3">
        <f>CE35-150</f>
        <v>45076</v>
      </c>
      <c r="CD35" s="3">
        <f t="shared" si="5"/>
        <v>45077</v>
      </c>
      <c r="CE35" s="3">
        <f t="shared" si="6"/>
        <v>45226</v>
      </c>
      <c r="CF35" s="3">
        <f t="shared" si="7"/>
        <v>45230</v>
      </c>
      <c r="CG35" s="3">
        <f t="shared" si="16"/>
        <v>45226</v>
      </c>
      <c r="CH35" s="3">
        <f t="shared" si="8"/>
        <v>45230</v>
      </c>
      <c r="CI35" s="3">
        <f t="shared" si="9"/>
        <v>45406</v>
      </c>
      <c r="CJ35" s="3">
        <f t="shared" si="10"/>
        <v>45412</v>
      </c>
    </row>
    <row r="36" spans="1:88" ht="39.6" customHeight="1">
      <c r="A36" s="137" t="s">
        <v>276</v>
      </c>
      <c r="B36" s="137" t="s">
        <v>270</v>
      </c>
      <c r="C36" s="138" t="s">
        <v>277</v>
      </c>
      <c r="D36" s="139" t="str">
        <f t="shared" ca="1" si="1"/>
        <v>En cours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313">
        <f t="shared" si="2"/>
        <v>45786</v>
      </c>
      <c r="BN36" s="47" t="s">
        <v>276</v>
      </c>
      <c r="BO36" s="70" t="s">
        <v>276</v>
      </c>
      <c r="BP36" s="24" t="s">
        <v>134</v>
      </c>
      <c r="BQ36" s="24" t="s">
        <v>134</v>
      </c>
      <c r="BR36" s="14" t="s">
        <v>60</v>
      </c>
      <c r="BS36" s="11">
        <v>44335</v>
      </c>
      <c r="BT36" s="40">
        <v>45786</v>
      </c>
      <c r="BU36" s="35">
        <f t="shared" si="13"/>
        <v>44347</v>
      </c>
      <c r="BV36" s="35">
        <f t="shared" si="14"/>
        <v>45778</v>
      </c>
      <c r="BW36" s="14" t="s">
        <v>0</v>
      </c>
      <c r="BX36" s="64" t="s">
        <v>278</v>
      </c>
      <c r="BY36" s="46" t="s">
        <v>16</v>
      </c>
      <c r="BZ36" s="46" t="s">
        <v>10</v>
      </c>
      <c r="CA36" s="46"/>
      <c r="CB36" s="53"/>
      <c r="CC36" s="3">
        <f>CE36-120</f>
        <v>44035</v>
      </c>
      <c r="CD36" s="3">
        <f t="shared" si="5"/>
        <v>44043</v>
      </c>
      <c r="CE36" s="3">
        <f t="shared" si="6"/>
        <v>44155</v>
      </c>
      <c r="CF36" s="3">
        <f t="shared" si="7"/>
        <v>44165</v>
      </c>
      <c r="CG36" s="3">
        <f t="shared" si="16"/>
        <v>44155</v>
      </c>
      <c r="CH36" s="3">
        <f t="shared" si="8"/>
        <v>44165</v>
      </c>
      <c r="CI36" s="3">
        <f t="shared" si="9"/>
        <v>44335</v>
      </c>
      <c r="CJ36" s="3">
        <f t="shared" si="10"/>
        <v>44347</v>
      </c>
    </row>
    <row r="37" spans="1:88" ht="39.6" customHeight="1">
      <c r="A37" s="137" t="s">
        <v>75</v>
      </c>
      <c r="B37" s="137" t="s">
        <v>270</v>
      </c>
      <c r="C37" s="138" t="s">
        <v>277</v>
      </c>
      <c r="D37" s="139" t="str">
        <f t="shared" ca="1" si="1"/>
        <v>À venir</v>
      </c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313">
        <f t="shared" si="2"/>
        <v>47269</v>
      </c>
      <c r="BN37" s="47" t="s">
        <v>276</v>
      </c>
      <c r="BO37" s="70" t="s">
        <v>279</v>
      </c>
      <c r="BP37" s="24" t="s">
        <v>134</v>
      </c>
      <c r="BQ37" s="24"/>
      <c r="BR37" s="14" t="s">
        <v>60</v>
      </c>
      <c r="BS37" s="11">
        <v>45809</v>
      </c>
      <c r="BT37" s="40">
        <v>47269</v>
      </c>
      <c r="BU37" s="35">
        <f t="shared" si="13"/>
        <v>45809</v>
      </c>
      <c r="BV37" s="35">
        <f t="shared" si="14"/>
        <v>47269</v>
      </c>
      <c r="BW37" s="14" t="s">
        <v>0</v>
      </c>
      <c r="BX37" s="64" t="s">
        <v>278</v>
      </c>
      <c r="BY37" s="46" t="s">
        <v>16</v>
      </c>
      <c r="BZ37" s="46" t="s">
        <v>10</v>
      </c>
      <c r="CA37" s="46"/>
      <c r="CB37" s="53"/>
      <c r="CC37" s="3">
        <f>CE37-120</f>
        <v>45509</v>
      </c>
      <c r="CD37" s="3">
        <f t="shared" si="5"/>
        <v>45505</v>
      </c>
      <c r="CE37" s="3">
        <f t="shared" si="6"/>
        <v>45629</v>
      </c>
      <c r="CF37" s="3">
        <f t="shared" si="7"/>
        <v>45627</v>
      </c>
      <c r="CG37" s="3">
        <f t="shared" si="16"/>
        <v>45629</v>
      </c>
      <c r="CH37" s="3">
        <f t="shared" si="8"/>
        <v>45627</v>
      </c>
      <c r="CI37" s="3">
        <f t="shared" si="9"/>
        <v>45809</v>
      </c>
      <c r="CJ37" s="3">
        <f t="shared" si="10"/>
        <v>45809</v>
      </c>
    </row>
    <row r="38" spans="1:88" ht="39.6" customHeight="1">
      <c r="A38" s="137" t="s">
        <v>280</v>
      </c>
      <c r="B38" s="137" t="s">
        <v>270</v>
      </c>
      <c r="C38" s="138" t="s">
        <v>281</v>
      </c>
      <c r="D38" s="139" t="str">
        <f t="shared" ca="1" si="1"/>
        <v>En cours</v>
      </c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313">
        <f t="shared" si="2"/>
        <v>46311</v>
      </c>
      <c r="BN38" s="47" t="s">
        <v>280</v>
      </c>
      <c r="BO38" s="70" t="s">
        <v>280</v>
      </c>
      <c r="BP38" s="24" t="s">
        <v>134</v>
      </c>
      <c r="BQ38" s="24" t="s">
        <v>134</v>
      </c>
      <c r="BR38" s="14" t="s">
        <v>60</v>
      </c>
      <c r="BS38" s="11">
        <v>44952</v>
      </c>
      <c r="BT38" s="40">
        <v>46311</v>
      </c>
      <c r="BU38" s="35">
        <f t="shared" si="13"/>
        <v>44957</v>
      </c>
      <c r="BV38" s="35">
        <f t="shared" si="14"/>
        <v>46326</v>
      </c>
      <c r="BW38" s="14" t="s">
        <v>0</v>
      </c>
      <c r="BX38" s="80" t="s">
        <v>282</v>
      </c>
      <c r="BY38" s="46" t="s">
        <v>16</v>
      </c>
      <c r="BZ38" s="46" t="s">
        <v>10</v>
      </c>
      <c r="CA38" s="46"/>
      <c r="CB38" s="53"/>
      <c r="CC38" s="3">
        <f>CE38-120</f>
        <v>44652</v>
      </c>
      <c r="CD38" s="3">
        <f t="shared" si="5"/>
        <v>44652</v>
      </c>
      <c r="CE38" s="3">
        <f t="shared" si="6"/>
        <v>44772</v>
      </c>
      <c r="CF38" s="3">
        <f t="shared" si="7"/>
        <v>44773</v>
      </c>
      <c r="CG38" s="3">
        <f t="shared" si="16"/>
        <v>44772</v>
      </c>
      <c r="CH38" s="3">
        <f t="shared" si="8"/>
        <v>44773</v>
      </c>
      <c r="CI38" s="3">
        <f t="shared" si="9"/>
        <v>44952</v>
      </c>
      <c r="CJ38" s="3">
        <f t="shared" si="10"/>
        <v>44957</v>
      </c>
    </row>
    <row r="39" spans="1:88" ht="39.6" customHeight="1">
      <c r="A39" s="137" t="s">
        <v>283</v>
      </c>
      <c r="B39" s="137" t="s">
        <v>270</v>
      </c>
      <c r="C39" s="138" t="s">
        <v>281</v>
      </c>
      <c r="D39" s="139" t="str">
        <f t="shared" ca="1" si="1"/>
        <v>En cours</v>
      </c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313">
        <f t="shared" si="2"/>
        <v>46311</v>
      </c>
      <c r="BN39" s="47" t="s">
        <v>280</v>
      </c>
      <c r="BO39" s="70" t="s">
        <v>283</v>
      </c>
      <c r="BP39" s="24" t="s">
        <v>134</v>
      </c>
      <c r="BQ39" s="24"/>
      <c r="BR39" s="14" t="s">
        <v>60</v>
      </c>
      <c r="BS39" s="11">
        <v>45124</v>
      </c>
      <c r="BT39" s="40">
        <v>46311</v>
      </c>
      <c r="BU39" s="35">
        <f t="shared" si="13"/>
        <v>45138</v>
      </c>
      <c r="BV39" s="35">
        <f t="shared" si="14"/>
        <v>46326</v>
      </c>
      <c r="BW39" s="14" t="s">
        <v>0</v>
      </c>
      <c r="BX39" s="80" t="s">
        <v>282</v>
      </c>
      <c r="BY39" s="46" t="s">
        <v>16</v>
      </c>
      <c r="BZ39" s="46" t="s">
        <v>10</v>
      </c>
      <c r="CA39" s="46"/>
      <c r="CB39" s="53"/>
      <c r="CC39" s="3">
        <f>CE39-150</f>
        <v>44734</v>
      </c>
      <c r="CD39" s="3">
        <f t="shared" si="5"/>
        <v>44742</v>
      </c>
      <c r="CE39" s="3">
        <f t="shared" si="6"/>
        <v>44884</v>
      </c>
      <c r="CF39" s="3">
        <f t="shared" si="7"/>
        <v>44895</v>
      </c>
      <c r="CG39" s="3">
        <f>CI39-240</f>
        <v>44884</v>
      </c>
      <c r="CH39" s="3">
        <f t="shared" si="8"/>
        <v>44895</v>
      </c>
      <c r="CI39" s="3">
        <f t="shared" si="9"/>
        <v>45124</v>
      </c>
      <c r="CJ39" s="3">
        <f t="shared" si="10"/>
        <v>45138</v>
      </c>
    </row>
    <row r="40" spans="1:88" ht="39.6" customHeight="1">
      <c r="A40" s="137" t="s">
        <v>284</v>
      </c>
      <c r="B40" s="137" t="s">
        <v>270</v>
      </c>
      <c r="C40" s="138" t="s">
        <v>285</v>
      </c>
      <c r="D40" s="139" t="str">
        <f t="shared" ref="D40:D71" ca="1" si="26">IF(BT40&lt;TODAY(),"Terminé",(IF(BS40&gt;=TODAY(),"À venir","En cours")))</f>
        <v>En cours</v>
      </c>
      <c r="E40" s="251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313">
        <f t="shared" ref="BA40:BA71" si="27">BT40</f>
        <v>46371</v>
      </c>
      <c r="BN40" s="47" t="s">
        <v>284</v>
      </c>
      <c r="BO40" s="385" t="s">
        <v>284</v>
      </c>
      <c r="BP40" s="24" t="s">
        <v>134</v>
      </c>
      <c r="BQ40" s="24" t="s">
        <v>59</v>
      </c>
      <c r="BR40" s="14" t="s">
        <v>60</v>
      </c>
      <c r="BS40" s="11">
        <v>44911</v>
      </c>
      <c r="BT40" s="40">
        <v>46371</v>
      </c>
      <c r="BU40" s="35">
        <f t="shared" si="13"/>
        <v>44926</v>
      </c>
      <c r="BV40" s="35">
        <f t="shared" si="14"/>
        <v>46357</v>
      </c>
      <c r="BW40" s="14" t="s">
        <v>0</v>
      </c>
      <c r="BX40" s="64" t="s">
        <v>286</v>
      </c>
      <c r="BY40" s="46" t="s">
        <v>16</v>
      </c>
      <c r="BZ40" s="46" t="s">
        <v>10</v>
      </c>
      <c r="CA40" s="46"/>
      <c r="CB40" s="53"/>
      <c r="CC40" s="3">
        <f>CE40-120</f>
        <v>44611</v>
      </c>
      <c r="CD40" s="3">
        <f t="shared" ref="CD40:CD67" si="28">IF(DAY(CC40)&lt;=15,DATE(YEAR(CC40),MONTH(CC40),1),EOMONTH(CC40,0))</f>
        <v>44620</v>
      </c>
      <c r="CE40" s="3">
        <f t="shared" ref="CE40:CE67" si="29">CG40</f>
        <v>44731</v>
      </c>
      <c r="CF40" s="3">
        <f t="shared" ref="CF40:CF67" si="30">IF(DAY(CE40)&lt;=15,DATE(YEAR(CE40),MONTH(CE40),1),EOMONTH(CE40,0))</f>
        <v>44742</v>
      </c>
      <c r="CG40" s="3">
        <f>CI40-180</f>
        <v>44731</v>
      </c>
      <c r="CH40" s="3">
        <f t="shared" ref="CH40:CH67" si="31">IF(DAY(CG40)&lt;=15,DATE(YEAR(CG40),MONTH(CG40),1),EOMONTH(CG40,0))</f>
        <v>44742</v>
      </c>
      <c r="CI40" s="3">
        <f t="shared" ref="CI40:CI71" si="32">BS40</f>
        <v>44911</v>
      </c>
      <c r="CJ40" s="3">
        <f t="shared" ref="CJ40:CJ71" si="33">IF(DAY(CI40)&lt;=15,DATE(YEAR(CI40),MONTH(CI40),1),EOMONTH(CI40,0))</f>
        <v>44926</v>
      </c>
    </row>
    <row r="41" spans="1:88" ht="39.6" customHeight="1">
      <c r="A41" s="137" t="s">
        <v>287</v>
      </c>
      <c r="B41" s="137" t="s">
        <v>288</v>
      </c>
      <c r="C41" s="138" t="s">
        <v>289</v>
      </c>
      <c r="D41" s="139" t="str">
        <f t="shared" ca="1" si="26"/>
        <v>En cours</v>
      </c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313">
        <f t="shared" si="27"/>
        <v>46446</v>
      </c>
      <c r="BB41"/>
      <c r="BN41" s="47" t="s">
        <v>290</v>
      </c>
      <c r="BO41" s="70" t="s">
        <v>287</v>
      </c>
      <c r="BP41" s="24" t="s">
        <v>134</v>
      </c>
      <c r="BQ41" s="24" t="s">
        <v>134</v>
      </c>
      <c r="BR41" s="14" t="s">
        <v>205</v>
      </c>
      <c r="BS41" s="11">
        <v>45015</v>
      </c>
      <c r="BT41" s="40">
        <v>46446</v>
      </c>
      <c r="BU41" s="35">
        <f t="shared" si="13"/>
        <v>45016</v>
      </c>
      <c r="BV41" s="35">
        <f t="shared" si="14"/>
        <v>46446</v>
      </c>
      <c r="BW41" s="14" t="s">
        <v>0</v>
      </c>
      <c r="BX41" s="82" t="s">
        <v>291</v>
      </c>
      <c r="BY41" s="46" t="s">
        <v>9</v>
      </c>
      <c r="BZ41" s="46" t="s">
        <v>15</v>
      </c>
      <c r="CA41" s="46"/>
      <c r="CB41" s="53"/>
      <c r="CC41" s="3">
        <f>CE41-120</f>
        <v>44715</v>
      </c>
      <c r="CD41" s="3">
        <f t="shared" si="28"/>
        <v>44713</v>
      </c>
      <c r="CE41" s="3">
        <f t="shared" si="29"/>
        <v>44835</v>
      </c>
      <c r="CF41" s="3">
        <f t="shared" si="30"/>
        <v>44835</v>
      </c>
      <c r="CG41" s="3">
        <f>CI41-180</f>
        <v>44835</v>
      </c>
      <c r="CH41" s="3">
        <f t="shared" si="31"/>
        <v>44835</v>
      </c>
      <c r="CI41" s="3">
        <f t="shared" si="32"/>
        <v>45015</v>
      </c>
      <c r="CJ41" s="3">
        <f t="shared" si="33"/>
        <v>45016</v>
      </c>
    </row>
    <row r="42" spans="1:88" ht="34.5" customHeight="1">
      <c r="A42" s="137" t="s">
        <v>292</v>
      </c>
      <c r="B42" s="137" t="s">
        <v>288</v>
      </c>
      <c r="C42" s="138" t="s">
        <v>293</v>
      </c>
      <c r="D42" s="139" t="str">
        <f t="shared" ca="1" si="26"/>
        <v>En cours</v>
      </c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313">
        <f t="shared" si="27"/>
        <v>47118</v>
      </c>
      <c r="BN42" s="47" t="s">
        <v>294</v>
      </c>
      <c r="BO42" s="70" t="s">
        <v>292</v>
      </c>
      <c r="BP42" s="24" t="s">
        <v>134</v>
      </c>
      <c r="BQ42" s="24" t="s">
        <v>134</v>
      </c>
      <c r="BR42" s="14" t="s">
        <v>205</v>
      </c>
      <c r="BS42" s="11">
        <v>45658</v>
      </c>
      <c r="BT42" s="40">
        <f>BS42+1460</f>
        <v>47118</v>
      </c>
      <c r="BU42" s="35">
        <f t="shared" si="13"/>
        <v>45658</v>
      </c>
      <c r="BV42" s="35">
        <f t="shared" si="14"/>
        <v>47118</v>
      </c>
      <c r="BW42" s="14" t="s">
        <v>0</v>
      </c>
      <c r="BX42" s="64" t="s">
        <v>295</v>
      </c>
      <c r="BY42" s="46" t="s">
        <v>9</v>
      </c>
      <c r="BZ42" s="46" t="s">
        <v>10</v>
      </c>
      <c r="CA42" s="46"/>
      <c r="CB42" s="53"/>
      <c r="CC42" s="3">
        <f>CE42-120</f>
        <v>45418</v>
      </c>
      <c r="CD42" s="3">
        <f t="shared" si="28"/>
        <v>45413</v>
      </c>
      <c r="CE42" s="3">
        <f t="shared" si="29"/>
        <v>45538</v>
      </c>
      <c r="CF42" s="3">
        <f t="shared" si="30"/>
        <v>45536</v>
      </c>
      <c r="CG42" s="3">
        <f>CI42-120</f>
        <v>45538</v>
      </c>
      <c r="CH42" s="3">
        <f t="shared" si="31"/>
        <v>45536</v>
      </c>
      <c r="CI42" s="3">
        <f t="shared" si="32"/>
        <v>45658</v>
      </c>
      <c r="CJ42" s="3">
        <f t="shared" si="33"/>
        <v>45658</v>
      </c>
    </row>
    <row r="43" spans="1:88" ht="34.5" customHeight="1">
      <c r="A43" s="137" t="s">
        <v>296</v>
      </c>
      <c r="B43" s="137" t="s">
        <v>297</v>
      </c>
      <c r="C43" s="138" t="s">
        <v>298</v>
      </c>
      <c r="D43" s="139" t="str">
        <f t="shared" ca="1" si="26"/>
        <v>En cours</v>
      </c>
      <c r="E43" s="251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313">
        <f t="shared" si="27"/>
        <v>45800</v>
      </c>
      <c r="BB43"/>
      <c r="BN43" s="47" t="s">
        <v>299</v>
      </c>
      <c r="BO43" s="70" t="s">
        <v>296</v>
      </c>
      <c r="BP43" s="56" t="s">
        <v>134</v>
      </c>
      <c r="BQ43" s="24" t="s">
        <v>134</v>
      </c>
      <c r="BR43" s="14" t="s">
        <v>60</v>
      </c>
      <c r="BS43" s="11">
        <v>44159</v>
      </c>
      <c r="BT43" s="40">
        <v>45800</v>
      </c>
      <c r="BU43" s="35">
        <f t="shared" si="13"/>
        <v>44165</v>
      </c>
      <c r="BV43" s="35">
        <f t="shared" si="14"/>
        <v>45808</v>
      </c>
      <c r="BW43" s="14" t="s">
        <v>0</v>
      </c>
      <c r="BX43" s="64" t="s">
        <v>300</v>
      </c>
      <c r="BY43" s="46" t="s">
        <v>9</v>
      </c>
      <c r="BZ43" s="46" t="s">
        <v>10</v>
      </c>
      <c r="CA43" s="46"/>
      <c r="CB43" s="53"/>
      <c r="CC43" s="3">
        <f>CE43-130</f>
        <v>43849</v>
      </c>
      <c r="CD43" s="3">
        <f t="shared" si="28"/>
        <v>43861</v>
      </c>
      <c r="CE43" s="3">
        <f t="shared" si="29"/>
        <v>43979</v>
      </c>
      <c r="CF43" s="19">
        <f t="shared" si="30"/>
        <v>43982</v>
      </c>
      <c r="CG43" s="3">
        <f t="shared" ref="CG43:CG50" si="34">CI43-180</f>
        <v>43979</v>
      </c>
      <c r="CH43" s="19">
        <f t="shared" si="31"/>
        <v>43982</v>
      </c>
      <c r="CI43" s="3">
        <f t="shared" si="32"/>
        <v>44159</v>
      </c>
      <c r="CJ43" s="19">
        <f t="shared" si="33"/>
        <v>44165</v>
      </c>
    </row>
    <row r="44" spans="1:88" ht="30" customHeight="1">
      <c r="A44" s="137" t="s">
        <v>75</v>
      </c>
      <c r="B44" s="137" t="s">
        <v>297</v>
      </c>
      <c r="C44" s="138" t="s">
        <v>298</v>
      </c>
      <c r="D44" s="139" t="str">
        <f t="shared" ca="1" si="26"/>
        <v>À venir</v>
      </c>
      <c r="E44" s="251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313">
        <f t="shared" si="27"/>
        <v>47269</v>
      </c>
      <c r="BB44"/>
      <c r="BN44" s="47" t="s">
        <v>299</v>
      </c>
      <c r="BO44" s="70" t="s">
        <v>301</v>
      </c>
      <c r="BP44" s="56" t="s">
        <v>134</v>
      </c>
      <c r="BQ44" s="24" t="s">
        <v>134</v>
      </c>
      <c r="BR44" s="14" t="s">
        <v>60</v>
      </c>
      <c r="BS44" s="11">
        <f>BT43+1</f>
        <v>45801</v>
      </c>
      <c r="BT44" s="373">
        <v>47269</v>
      </c>
      <c r="BU44" s="35">
        <f t="shared" si="13"/>
        <v>45808</v>
      </c>
      <c r="BV44" s="35">
        <f t="shared" si="14"/>
        <v>47269</v>
      </c>
      <c r="BW44" s="14" t="s">
        <v>0</v>
      </c>
      <c r="BX44" s="64" t="s">
        <v>300</v>
      </c>
      <c r="BY44" s="46" t="s">
        <v>9</v>
      </c>
      <c r="BZ44" s="46" t="s">
        <v>10</v>
      </c>
      <c r="CA44" s="46" t="s">
        <v>11</v>
      </c>
      <c r="CB44" s="53"/>
      <c r="CC44" s="3">
        <f>CE44-120</f>
        <v>45501</v>
      </c>
      <c r="CD44" s="3">
        <f t="shared" si="28"/>
        <v>45504</v>
      </c>
      <c r="CE44" s="3">
        <f t="shared" si="29"/>
        <v>45621</v>
      </c>
      <c r="CF44" s="3">
        <f t="shared" si="30"/>
        <v>45626</v>
      </c>
      <c r="CG44" s="3">
        <f t="shared" si="34"/>
        <v>45621</v>
      </c>
      <c r="CH44" s="3">
        <f t="shared" si="31"/>
        <v>45626</v>
      </c>
      <c r="CI44" s="3">
        <f t="shared" si="32"/>
        <v>45801</v>
      </c>
      <c r="CJ44" s="3">
        <f t="shared" si="33"/>
        <v>45808</v>
      </c>
    </row>
    <row r="45" spans="1:88" ht="29.1" customHeight="1">
      <c r="A45" s="137" t="s">
        <v>302</v>
      </c>
      <c r="B45" s="137" t="s">
        <v>297</v>
      </c>
      <c r="C45" s="138" t="s">
        <v>303</v>
      </c>
      <c r="D45" s="139" t="str">
        <f t="shared" ca="1" si="26"/>
        <v>En cours</v>
      </c>
      <c r="E45" s="251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313">
        <f t="shared" si="27"/>
        <v>46011</v>
      </c>
      <c r="BB45"/>
      <c r="BN45" s="47" t="s">
        <v>304</v>
      </c>
      <c r="BO45" s="70" t="s">
        <v>302</v>
      </c>
      <c r="BP45" s="24" t="s">
        <v>134</v>
      </c>
      <c r="BQ45" s="24" t="s">
        <v>134</v>
      </c>
      <c r="BR45" s="14" t="s">
        <v>205</v>
      </c>
      <c r="BS45" s="11">
        <v>44551</v>
      </c>
      <c r="BT45" s="40">
        <v>46011</v>
      </c>
      <c r="BU45" s="35">
        <f t="shared" si="13"/>
        <v>44561</v>
      </c>
      <c r="BV45" s="35">
        <f t="shared" si="14"/>
        <v>46022</v>
      </c>
      <c r="BW45" s="14" t="s">
        <v>0</v>
      </c>
      <c r="BX45" s="64" t="s">
        <v>305</v>
      </c>
      <c r="BY45" s="46" t="s">
        <v>9</v>
      </c>
      <c r="BZ45" s="46" t="s">
        <v>10</v>
      </c>
      <c r="CA45" s="46"/>
      <c r="CB45" s="53"/>
      <c r="CC45" s="3">
        <f>CE45-120</f>
        <v>44251</v>
      </c>
      <c r="CD45" s="3">
        <f t="shared" si="28"/>
        <v>44255</v>
      </c>
      <c r="CE45" s="3">
        <f t="shared" si="29"/>
        <v>44371</v>
      </c>
      <c r="CF45" s="3">
        <f t="shared" si="30"/>
        <v>44377</v>
      </c>
      <c r="CG45" s="3">
        <f t="shared" si="34"/>
        <v>44371</v>
      </c>
      <c r="CH45" s="3">
        <f t="shared" si="31"/>
        <v>44377</v>
      </c>
      <c r="CI45" s="3">
        <f t="shared" si="32"/>
        <v>44551</v>
      </c>
      <c r="CJ45" s="3">
        <f t="shared" si="33"/>
        <v>44561</v>
      </c>
    </row>
    <row r="46" spans="1:88" ht="29.1" customHeight="1">
      <c r="A46" s="137" t="s">
        <v>306</v>
      </c>
      <c r="B46" s="137" t="s">
        <v>297</v>
      </c>
      <c r="C46" s="138" t="s">
        <v>307</v>
      </c>
      <c r="D46" s="139" t="str">
        <f t="shared" ca="1" si="26"/>
        <v>En cours</v>
      </c>
      <c r="E46" s="251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313">
        <f t="shared" si="27"/>
        <v>45943</v>
      </c>
      <c r="BB46"/>
      <c r="BN46" s="47" t="s">
        <v>304</v>
      </c>
      <c r="BO46" s="70" t="s">
        <v>306</v>
      </c>
      <c r="BP46" s="56" t="s">
        <v>134</v>
      </c>
      <c r="BQ46" s="24" t="s">
        <v>134</v>
      </c>
      <c r="BR46" s="14" t="s">
        <v>60</v>
      </c>
      <c r="BS46" s="11">
        <v>44491</v>
      </c>
      <c r="BT46" s="40">
        <v>45943</v>
      </c>
      <c r="BU46" s="35">
        <f t="shared" si="13"/>
        <v>44500</v>
      </c>
      <c r="BV46" s="35">
        <f t="shared" si="14"/>
        <v>45931</v>
      </c>
      <c r="BW46" s="14" t="s">
        <v>0</v>
      </c>
      <c r="BX46" s="64" t="s">
        <v>308</v>
      </c>
      <c r="BY46" s="46" t="s">
        <v>9</v>
      </c>
      <c r="BZ46" s="46" t="s">
        <v>10</v>
      </c>
      <c r="CA46" s="46"/>
      <c r="CB46" s="53"/>
      <c r="CC46" s="3">
        <f>CE46-120</f>
        <v>44191</v>
      </c>
      <c r="CD46" s="3">
        <f t="shared" si="28"/>
        <v>44196</v>
      </c>
      <c r="CE46" s="3">
        <f t="shared" si="29"/>
        <v>44311</v>
      </c>
      <c r="CF46" s="3">
        <f t="shared" si="30"/>
        <v>44316</v>
      </c>
      <c r="CG46" s="3">
        <f t="shared" si="34"/>
        <v>44311</v>
      </c>
      <c r="CH46" s="3">
        <f t="shared" si="31"/>
        <v>44316</v>
      </c>
      <c r="CI46" s="3">
        <f t="shared" si="32"/>
        <v>44491</v>
      </c>
      <c r="CJ46" s="3">
        <f t="shared" si="33"/>
        <v>44500</v>
      </c>
    </row>
    <row r="47" spans="1:88" ht="29.1" customHeight="1">
      <c r="A47" s="137" t="s">
        <v>75</v>
      </c>
      <c r="B47" s="137" t="s">
        <v>297</v>
      </c>
      <c r="C47" s="138" t="s">
        <v>309</v>
      </c>
      <c r="D47" s="139" t="str">
        <f t="shared" ca="1" si="26"/>
        <v>À venir</v>
      </c>
      <c r="E47" s="251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313">
        <f t="shared" si="27"/>
        <v>47330</v>
      </c>
      <c r="BB47"/>
      <c r="BN47" s="47" t="s">
        <v>304</v>
      </c>
      <c r="BO47" s="70" t="s">
        <v>310</v>
      </c>
      <c r="BP47" s="56" t="s">
        <v>134</v>
      </c>
      <c r="BQ47" s="24"/>
      <c r="BR47" s="14" t="s">
        <v>205</v>
      </c>
      <c r="BS47" s="11">
        <v>45870</v>
      </c>
      <c r="BT47" s="40">
        <f>BS47+1460</f>
        <v>47330</v>
      </c>
      <c r="BU47" s="35">
        <f t="shared" si="13"/>
        <v>45870</v>
      </c>
      <c r="BV47" s="35">
        <f t="shared" si="14"/>
        <v>47330</v>
      </c>
      <c r="BW47" s="14" t="s">
        <v>0</v>
      </c>
      <c r="BX47" s="64" t="s">
        <v>305</v>
      </c>
      <c r="BY47" s="46" t="s">
        <v>9</v>
      </c>
      <c r="BZ47" s="46" t="s">
        <v>10</v>
      </c>
      <c r="CA47" s="46" t="s">
        <v>11</v>
      </c>
      <c r="CB47" s="53"/>
      <c r="CC47" s="3">
        <f>CE47-120</f>
        <v>45570</v>
      </c>
      <c r="CD47" s="3">
        <f t="shared" si="28"/>
        <v>45566</v>
      </c>
      <c r="CE47" s="3">
        <f t="shared" si="29"/>
        <v>45690</v>
      </c>
      <c r="CF47" s="3">
        <f t="shared" si="30"/>
        <v>45689</v>
      </c>
      <c r="CG47" s="3">
        <f t="shared" si="34"/>
        <v>45690</v>
      </c>
      <c r="CH47" s="3">
        <f t="shared" si="31"/>
        <v>45689</v>
      </c>
      <c r="CI47" s="3">
        <f t="shared" si="32"/>
        <v>45870</v>
      </c>
      <c r="CJ47" s="3">
        <f t="shared" si="33"/>
        <v>45870</v>
      </c>
    </row>
    <row r="48" spans="1:88" ht="29.1" customHeight="1">
      <c r="A48" s="137" t="s">
        <v>311</v>
      </c>
      <c r="B48" s="137" t="s">
        <v>297</v>
      </c>
      <c r="C48" s="138" t="s">
        <v>312</v>
      </c>
      <c r="D48" s="139" t="str">
        <f t="shared" ca="1" si="26"/>
        <v>En cours</v>
      </c>
      <c r="E48" s="251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313">
        <f t="shared" si="27"/>
        <v>47105</v>
      </c>
      <c r="BB48"/>
      <c r="BN48" s="47" t="s">
        <v>313</v>
      </c>
      <c r="BO48" s="70" t="s">
        <v>311</v>
      </c>
      <c r="BP48" s="56" t="s">
        <v>134</v>
      </c>
      <c r="BQ48" s="24"/>
      <c r="BR48" s="14"/>
      <c r="BS48" s="11">
        <v>45597</v>
      </c>
      <c r="BT48" s="40">
        <v>47105</v>
      </c>
      <c r="BU48" s="35">
        <f t="shared" si="13"/>
        <v>45597</v>
      </c>
      <c r="BV48" s="35">
        <f t="shared" si="14"/>
        <v>47118</v>
      </c>
      <c r="BW48" s="14"/>
      <c r="BX48" s="64" t="s">
        <v>314</v>
      </c>
      <c r="BY48" s="46" t="s">
        <v>9</v>
      </c>
      <c r="BZ48" s="46"/>
      <c r="CA48" s="46"/>
      <c r="CB48" s="53"/>
      <c r="CC48" s="3">
        <f>CE48-150</f>
        <v>45267</v>
      </c>
      <c r="CD48" s="3">
        <f t="shared" si="28"/>
        <v>45261</v>
      </c>
      <c r="CE48" s="3">
        <f t="shared" si="29"/>
        <v>45417</v>
      </c>
      <c r="CF48" s="3">
        <f t="shared" si="30"/>
        <v>45413</v>
      </c>
      <c r="CG48" s="3">
        <f t="shared" si="34"/>
        <v>45417</v>
      </c>
      <c r="CH48" s="3">
        <f t="shared" si="31"/>
        <v>45413</v>
      </c>
      <c r="CI48" s="3">
        <f t="shared" si="32"/>
        <v>45597</v>
      </c>
      <c r="CJ48" s="3">
        <f t="shared" si="33"/>
        <v>45597</v>
      </c>
    </row>
    <row r="49" spans="1:88" ht="29.1" customHeight="1">
      <c r="A49" s="137" t="s">
        <v>315</v>
      </c>
      <c r="B49" s="137" t="s">
        <v>241</v>
      </c>
      <c r="C49" s="138" t="s">
        <v>316</v>
      </c>
      <c r="D49" s="139" t="str">
        <f t="shared" ca="1" si="26"/>
        <v>En cours</v>
      </c>
      <c r="E49" s="251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313">
        <f t="shared" si="27"/>
        <v>45791</v>
      </c>
      <c r="BN49" s="47" t="s">
        <v>315</v>
      </c>
      <c r="BO49" s="70" t="s">
        <v>315</v>
      </c>
      <c r="BP49" s="24" t="s">
        <v>134</v>
      </c>
      <c r="BQ49" s="24" t="s">
        <v>134</v>
      </c>
      <c r="BR49" s="14" t="s">
        <v>60</v>
      </c>
      <c r="BS49" s="11">
        <v>44331</v>
      </c>
      <c r="BT49" s="40">
        <v>45791</v>
      </c>
      <c r="BU49" s="35">
        <f t="shared" si="13"/>
        <v>44317</v>
      </c>
      <c r="BV49" s="35">
        <f t="shared" si="14"/>
        <v>45778</v>
      </c>
      <c r="BW49" s="14" t="s">
        <v>2</v>
      </c>
      <c r="BX49" s="64" t="s">
        <v>317</v>
      </c>
      <c r="BY49" s="46" t="s">
        <v>9</v>
      </c>
      <c r="BZ49" s="46" t="s">
        <v>13</v>
      </c>
      <c r="CA49" s="46"/>
      <c r="CB49" s="53"/>
      <c r="CC49" s="3">
        <f t="shared" ref="CC49:CC63" si="35">CE49-120</f>
        <v>44031</v>
      </c>
      <c r="CD49" s="3">
        <f t="shared" si="28"/>
        <v>44043</v>
      </c>
      <c r="CE49" s="3">
        <f t="shared" si="29"/>
        <v>44151</v>
      </c>
      <c r="CF49" s="3">
        <f t="shared" si="30"/>
        <v>44165</v>
      </c>
      <c r="CG49" s="3">
        <f t="shared" si="34"/>
        <v>44151</v>
      </c>
      <c r="CH49" s="3">
        <f t="shared" si="31"/>
        <v>44165</v>
      </c>
      <c r="CI49" s="3">
        <f t="shared" si="32"/>
        <v>44331</v>
      </c>
      <c r="CJ49" s="3">
        <f t="shared" si="33"/>
        <v>44317</v>
      </c>
    </row>
    <row r="50" spans="1:88" ht="29.1" customHeight="1">
      <c r="A50" s="137" t="s">
        <v>318</v>
      </c>
      <c r="B50" s="137" t="s">
        <v>297</v>
      </c>
      <c r="C50" s="138" t="s">
        <v>319</v>
      </c>
      <c r="D50" s="139" t="str">
        <f t="shared" ca="1" si="26"/>
        <v>En cours</v>
      </c>
      <c r="E50" s="251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313">
        <f t="shared" si="27"/>
        <v>45956</v>
      </c>
      <c r="BB50"/>
      <c r="BN50" s="47" t="s">
        <v>320</v>
      </c>
      <c r="BO50" s="70" t="s">
        <v>318</v>
      </c>
      <c r="BP50" s="24" t="s">
        <v>134</v>
      </c>
      <c r="BQ50" s="24" t="s">
        <v>134</v>
      </c>
      <c r="BR50" s="14" t="s">
        <v>60</v>
      </c>
      <c r="BS50" s="11">
        <v>44494</v>
      </c>
      <c r="BT50" s="40">
        <v>45956</v>
      </c>
      <c r="BU50" s="35">
        <f t="shared" si="13"/>
        <v>44500</v>
      </c>
      <c r="BV50" s="35">
        <f t="shared" si="14"/>
        <v>45961</v>
      </c>
      <c r="BW50" s="14" t="s">
        <v>0</v>
      </c>
      <c r="BX50" s="78" t="s">
        <v>321</v>
      </c>
      <c r="BY50" s="46" t="s">
        <v>9</v>
      </c>
      <c r="BZ50" s="46" t="s">
        <v>15</v>
      </c>
      <c r="CA50" s="46"/>
      <c r="CB50" s="53"/>
      <c r="CC50" s="3">
        <f t="shared" si="35"/>
        <v>44194</v>
      </c>
      <c r="CD50" s="3">
        <f t="shared" si="28"/>
        <v>44196</v>
      </c>
      <c r="CE50" s="3">
        <f t="shared" si="29"/>
        <v>44314</v>
      </c>
      <c r="CF50" s="3">
        <f t="shared" si="30"/>
        <v>44316</v>
      </c>
      <c r="CG50" s="3">
        <f t="shared" si="34"/>
        <v>44314</v>
      </c>
      <c r="CH50" s="3">
        <f t="shared" si="31"/>
        <v>44316</v>
      </c>
      <c r="CI50" s="3">
        <f t="shared" si="32"/>
        <v>44494</v>
      </c>
      <c r="CJ50" s="3">
        <f t="shared" si="33"/>
        <v>44500</v>
      </c>
    </row>
    <row r="51" spans="1:88" ht="29.1" customHeight="1">
      <c r="A51" s="137" t="s">
        <v>75</v>
      </c>
      <c r="B51" s="137" t="s">
        <v>297</v>
      </c>
      <c r="C51" s="138" t="s">
        <v>319</v>
      </c>
      <c r="D51" s="139" t="str">
        <f t="shared" ca="1" si="26"/>
        <v>À venir</v>
      </c>
      <c r="E51" s="251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313">
        <f t="shared" si="27"/>
        <v>47417</v>
      </c>
      <c r="BB51"/>
      <c r="BN51" s="47" t="s">
        <v>320</v>
      </c>
      <c r="BO51" s="70" t="s">
        <v>70</v>
      </c>
      <c r="BP51" s="24" t="s">
        <v>134</v>
      </c>
      <c r="BQ51" s="24"/>
      <c r="BR51" s="14" t="s">
        <v>60</v>
      </c>
      <c r="BS51" s="11">
        <f>BT50+1</f>
        <v>45957</v>
      </c>
      <c r="BT51" s="40">
        <f>BS51+1460</f>
        <v>47417</v>
      </c>
      <c r="BU51" s="35">
        <f t="shared" si="13"/>
        <v>45961</v>
      </c>
      <c r="BV51" s="35">
        <f t="shared" si="14"/>
        <v>47422</v>
      </c>
      <c r="BW51" s="14" t="s">
        <v>0</v>
      </c>
      <c r="BX51" s="78" t="s">
        <v>321</v>
      </c>
      <c r="BY51" s="46" t="s">
        <v>9</v>
      </c>
      <c r="BZ51" s="46" t="s">
        <v>15</v>
      </c>
      <c r="CA51" s="46" t="s">
        <v>11</v>
      </c>
      <c r="CB51" s="53"/>
      <c r="CC51" s="3">
        <f t="shared" si="35"/>
        <v>45597</v>
      </c>
      <c r="CD51" s="3">
        <f t="shared" si="28"/>
        <v>45597</v>
      </c>
      <c r="CE51" s="3">
        <f t="shared" si="29"/>
        <v>45717</v>
      </c>
      <c r="CF51" s="3">
        <f t="shared" si="30"/>
        <v>45717</v>
      </c>
      <c r="CG51" s="3">
        <f>CI51-240</f>
        <v>45717</v>
      </c>
      <c r="CH51" s="3">
        <f t="shared" si="31"/>
        <v>45717</v>
      </c>
      <c r="CI51" s="3">
        <f t="shared" si="32"/>
        <v>45957</v>
      </c>
      <c r="CJ51" s="3">
        <f t="shared" si="33"/>
        <v>45961</v>
      </c>
    </row>
    <row r="52" spans="1:88" ht="29.1" customHeight="1">
      <c r="A52" s="137" t="s">
        <v>322</v>
      </c>
      <c r="B52" s="137" t="s">
        <v>297</v>
      </c>
      <c r="C52" s="138" t="s">
        <v>323</v>
      </c>
      <c r="D52" s="139" t="str">
        <f t="shared" ca="1" si="26"/>
        <v>En cours</v>
      </c>
      <c r="E52" s="251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383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313">
        <f t="shared" si="27"/>
        <v>45923</v>
      </c>
      <c r="BB52"/>
      <c r="BN52" s="47" t="s">
        <v>320</v>
      </c>
      <c r="BO52" s="70" t="s">
        <v>322</v>
      </c>
      <c r="BP52" s="24" t="s">
        <v>134</v>
      </c>
      <c r="BQ52" s="24" t="s">
        <v>134</v>
      </c>
      <c r="BR52" s="14" t="s">
        <v>205</v>
      </c>
      <c r="BS52" s="11">
        <v>44463</v>
      </c>
      <c r="BT52" s="40">
        <v>45923</v>
      </c>
      <c r="BU52" s="35">
        <f t="shared" si="13"/>
        <v>44469</v>
      </c>
      <c r="BV52" s="35">
        <f t="shared" si="14"/>
        <v>45930</v>
      </c>
      <c r="BW52" s="14" t="s">
        <v>0</v>
      </c>
      <c r="BX52" s="80" t="s">
        <v>324</v>
      </c>
      <c r="BY52" s="46" t="s">
        <v>9</v>
      </c>
      <c r="BZ52" s="46" t="s">
        <v>15</v>
      </c>
      <c r="CA52" s="46"/>
      <c r="CB52" s="53"/>
      <c r="CC52" s="3">
        <f t="shared" si="35"/>
        <v>44163</v>
      </c>
      <c r="CD52" s="3">
        <f t="shared" si="28"/>
        <v>44165</v>
      </c>
      <c r="CE52" s="3">
        <f t="shared" si="29"/>
        <v>44283</v>
      </c>
      <c r="CF52" s="3">
        <f t="shared" si="30"/>
        <v>44286</v>
      </c>
      <c r="CG52" s="3">
        <f>CI52-180</f>
        <v>44283</v>
      </c>
      <c r="CH52" s="3">
        <f t="shared" si="31"/>
        <v>44286</v>
      </c>
      <c r="CI52" s="3">
        <f t="shared" si="32"/>
        <v>44463</v>
      </c>
      <c r="CJ52" s="3">
        <f t="shared" si="33"/>
        <v>44469</v>
      </c>
    </row>
    <row r="53" spans="1:88" ht="29.1" customHeight="1">
      <c r="A53" s="137" t="s">
        <v>75</v>
      </c>
      <c r="B53" s="137" t="s">
        <v>297</v>
      </c>
      <c r="C53" s="138" t="s">
        <v>323</v>
      </c>
      <c r="D53" s="139" t="str">
        <f t="shared" ca="1" si="26"/>
        <v>À venir</v>
      </c>
      <c r="E53" s="251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313">
        <f t="shared" si="27"/>
        <v>47384</v>
      </c>
      <c r="BB53"/>
      <c r="BN53" s="47" t="s">
        <v>320</v>
      </c>
      <c r="BO53" s="70" t="s">
        <v>70</v>
      </c>
      <c r="BP53" s="24" t="s">
        <v>134</v>
      </c>
      <c r="BQ53" s="24"/>
      <c r="BR53" s="14" t="s">
        <v>205</v>
      </c>
      <c r="BS53" s="11">
        <f>BT52+1</f>
        <v>45924</v>
      </c>
      <c r="BT53" s="40">
        <f>BS53+1460</f>
        <v>47384</v>
      </c>
      <c r="BU53" s="35">
        <f t="shared" si="13"/>
        <v>45930</v>
      </c>
      <c r="BV53" s="35">
        <f t="shared" si="14"/>
        <v>47391</v>
      </c>
      <c r="BW53" s="14" t="s">
        <v>0</v>
      </c>
      <c r="BX53" s="64" t="s">
        <v>324</v>
      </c>
      <c r="BY53" s="46" t="s">
        <v>9</v>
      </c>
      <c r="BZ53" s="46" t="s">
        <v>15</v>
      </c>
      <c r="CA53" s="46"/>
      <c r="CB53" s="53"/>
      <c r="CC53" s="3">
        <f t="shared" si="35"/>
        <v>45564</v>
      </c>
      <c r="CD53" s="3">
        <f t="shared" si="28"/>
        <v>45565</v>
      </c>
      <c r="CE53" s="3">
        <f t="shared" si="29"/>
        <v>45684</v>
      </c>
      <c r="CF53" s="3">
        <f t="shared" si="30"/>
        <v>45688</v>
      </c>
      <c r="CG53" s="3">
        <f>CI53-240</f>
        <v>45684</v>
      </c>
      <c r="CH53" s="3">
        <f t="shared" si="31"/>
        <v>45688</v>
      </c>
      <c r="CI53" s="3">
        <f t="shared" si="32"/>
        <v>45924</v>
      </c>
      <c r="CJ53" s="3">
        <f t="shared" si="33"/>
        <v>45930</v>
      </c>
    </row>
    <row r="54" spans="1:88" ht="43.5" customHeight="1">
      <c r="A54" s="137" t="s">
        <v>325</v>
      </c>
      <c r="B54" s="137" t="s">
        <v>297</v>
      </c>
      <c r="C54" s="138" t="s">
        <v>326</v>
      </c>
      <c r="D54" s="139" t="str">
        <f t="shared" ca="1" si="26"/>
        <v>En cours</v>
      </c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313">
        <f t="shared" si="27"/>
        <v>46357</v>
      </c>
      <c r="BN54" s="47" t="s">
        <v>327</v>
      </c>
      <c r="BO54" s="70" t="s">
        <v>325</v>
      </c>
      <c r="BP54" s="24" t="s">
        <v>134</v>
      </c>
      <c r="BQ54" s="24" t="s">
        <v>134</v>
      </c>
      <c r="BR54" s="14" t="s">
        <v>60</v>
      </c>
      <c r="BS54" s="11">
        <v>44900</v>
      </c>
      <c r="BT54" s="40">
        <v>46357</v>
      </c>
      <c r="BU54" s="35">
        <f t="shared" si="13"/>
        <v>44896</v>
      </c>
      <c r="BV54" s="35">
        <f t="shared" si="14"/>
        <v>46357</v>
      </c>
      <c r="BW54" s="14" t="s">
        <v>4</v>
      </c>
      <c r="BX54" s="80" t="s">
        <v>328</v>
      </c>
      <c r="BY54" s="46" t="s">
        <v>9</v>
      </c>
      <c r="BZ54" s="46" t="s">
        <v>13</v>
      </c>
      <c r="CA54" s="46"/>
      <c r="CB54" s="53"/>
      <c r="CC54" s="3">
        <f t="shared" si="35"/>
        <v>44600</v>
      </c>
      <c r="CD54" s="3">
        <f t="shared" si="28"/>
        <v>44593</v>
      </c>
      <c r="CE54" s="3">
        <f t="shared" si="29"/>
        <v>44720</v>
      </c>
      <c r="CF54" s="3">
        <f t="shared" si="30"/>
        <v>44713</v>
      </c>
      <c r="CG54" s="3">
        <f>CI54-180</f>
        <v>44720</v>
      </c>
      <c r="CH54" s="3">
        <f t="shared" si="31"/>
        <v>44713</v>
      </c>
      <c r="CI54" s="3">
        <f t="shared" si="32"/>
        <v>44900</v>
      </c>
      <c r="CJ54" s="3">
        <f t="shared" si="33"/>
        <v>44896</v>
      </c>
    </row>
    <row r="55" spans="1:88" ht="42.6" customHeight="1">
      <c r="A55" s="137" t="s">
        <v>75</v>
      </c>
      <c r="B55" s="137" t="s">
        <v>297</v>
      </c>
      <c r="C55" s="138" t="s">
        <v>326</v>
      </c>
      <c r="D55" s="139" t="str">
        <f t="shared" ca="1" si="26"/>
        <v>À venir</v>
      </c>
      <c r="E55" s="251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313">
        <f t="shared" si="27"/>
        <v>47802</v>
      </c>
      <c r="BN55" s="47" t="s">
        <v>327</v>
      </c>
      <c r="BO55" s="70" t="s">
        <v>70</v>
      </c>
      <c r="BP55" s="56" t="s">
        <v>134</v>
      </c>
      <c r="BQ55" s="24"/>
      <c r="BR55" s="14" t="s">
        <v>60</v>
      </c>
      <c r="BS55" s="11">
        <f>BT54+1</f>
        <v>46358</v>
      </c>
      <c r="BT55" s="40">
        <v>47802</v>
      </c>
      <c r="BU55" s="35">
        <f t="shared" si="13"/>
        <v>46357</v>
      </c>
      <c r="BV55" s="35">
        <f t="shared" si="14"/>
        <v>47788</v>
      </c>
      <c r="BW55" s="14" t="s">
        <v>4</v>
      </c>
      <c r="BX55" s="80" t="s">
        <v>328</v>
      </c>
      <c r="BY55" s="46" t="s">
        <v>9</v>
      </c>
      <c r="BZ55" s="46" t="s">
        <v>13</v>
      </c>
      <c r="CA55" s="46" t="s">
        <v>11</v>
      </c>
      <c r="CB55" s="53"/>
      <c r="CC55" s="3">
        <f t="shared" si="35"/>
        <v>46058</v>
      </c>
      <c r="CD55" s="3">
        <f t="shared" si="28"/>
        <v>46054</v>
      </c>
      <c r="CE55" s="3">
        <f t="shared" si="29"/>
        <v>46178</v>
      </c>
      <c r="CF55" s="19">
        <f t="shared" si="30"/>
        <v>46174</v>
      </c>
      <c r="CG55" s="3">
        <f>CI55-180</f>
        <v>46178</v>
      </c>
      <c r="CH55" s="19">
        <f t="shared" si="31"/>
        <v>46174</v>
      </c>
      <c r="CI55" s="3">
        <f t="shared" si="32"/>
        <v>46358</v>
      </c>
      <c r="CJ55" s="19">
        <f t="shared" si="33"/>
        <v>46357</v>
      </c>
    </row>
    <row r="56" spans="1:88" ht="36.75" customHeight="1">
      <c r="A56" s="137" t="s">
        <v>329</v>
      </c>
      <c r="B56" s="137" t="s">
        <v>297</v>
      </c>
      <c r="C56" s="138" t="s">
        <v>307</v>
      </c>
      <c r="D56" s="139" t="str">
        <f t="shared" ca="1" si="26"/>
        <v>En cours</v>
      </c>
      <c r="E56" s="251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313">
        <f t="shared" si="27"/>
        <v>45958</v>
      </c>
      <c r="BN56" s="47" t="s">
        <v>247</v>
      </c>
      <c r="BO56" s="70" t="s">
        <v>329</v>
      </c>
      <c r="BP56" s="24" t="s">
        <v>134</v>
      </c>
      <c r="BQ56" s="24" t="s">
        <v>134</v>
      </c>
      <c r="BR56" s="14" t="s">
        <v>60</v>
      </c>
      <c r="BS56" s="11">
        <v>44491</v>
      </c>
      <c r="BT56" s="40">
        <v>45958</v>
      </c>
      <c r="BU56" s="35">
        <f t="shared" si="13"/>
        <v>44500</v>
      </c>
      <c r="BV56" s="35">
        <f t="shared" si="14"/>
        <v>45961</v>
      </c>
      <c r="BW56" s="14" t="s">
        <v>0</v>
      </c>
      <c r="BX56" s="64" t="s">
        <v>330</v>
      </c>
      <c r="BY56" s="46" t="s">
        <v>9</v>
      </c>
      <c r="BZ56" s="46" t="s">
        <v>10</v>
      </c>
      <c r="CA56" s="46"/>
      <c r="CB56" s="53"/>
      <c r="CC56" s="3">
        <f t="shared" si="35"/>
        <v>44191</v>
      </c>
      <c r="CD56" s="3">
        <f t="shared" si="28"/>
        <v>44196</v>
      </c>
      <c r="CE56" s="3">
        <f t="shared" si="29"/>
        <v>44311</v>
      </c>
      <c r="CF56" s="3">
        <f t="shared" si="30"/>
        <v>44316</v>
      </c>
      <c r="CG56" s="3">
        <f>CI56-180</f>
        <v>44311</v>
      </c>
      <c r="CH56" s="3">
        <f t="shared" si="31"/>
        <v>44316</v>
      </c>
      <c r="CI56" s="3">
        <f t="shared" si="32"/>
        <v>44491</v>
      </c>
      <c r="CJ56" s="3">
        <f t="shared" si="33"/>
        <v>44500</v>
      </c>
    </row>
    <row r="57" spans="1:88" ht="36.75" customHeight="1">
      <c r="A57" s="137" t="s">
        <v>75</v>
      </c>
      <c r="B57" s="137" t="s">
        <v>297</v>
      </c>
      <c r="C57" s="138" t="s">
        <v>307</v>
      </c>
      <c r="D57" s="139" t="str">
        <f t="shared" ca="1" si="26"/>
        <v>À venir</v>
      </c>
      <c r="E57" s="251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313">
        <f t="shared" si="27"/>
        <v>47404</v>
      </c>
      <c r="BN57" s="47" t="s">
        <v>247</v>
      </c>
      <c r="BO57" s="70" t="s">
        <v>70</v>
      </c>
      <c r="BP57" s="56" t="s">
        <v>134</v>
      </c>
      <c r="BQ57" s="24"/>
      <c r="BR57" s="14" t="s">
        <v>60</v>
      </c>
      <c r="BS57" s="11">
        <f>BT56+1</f>
        <v>45959</v>
      </c>
      <c r="BT57" s="40">
        <v>47404</v>
      </c>
      <c r="BU57" s="35">
        <f t="shared" ref="BU57:BU79" si="36">IF(DAY(BS57)&lt;=15,DATE(YEAR(BS57),MONTH(BS57),1),EOMONTH(BS57,0))</f>
        <v>45961</v>
      </c>
      <c r="BV57" s="35">
        <f t="shared" si="14"/>
        <v>47392</v>
      </c>
      <c r="BW57" s="14" t="s">
        <v>0</v>
      </c>
      <c r="BX57" s="64" t="s">
        <v>330</v>
      </c>
      <c r="BY57" s="46" t="s">
        <v>9</v>
      </c>
      <c r="BZ57" s="46" t="s">
        <v>10</v>
      </c>
      <c r="CA57" s="46"/>
      <c r="CB57" s="53"/>
      <c r="CC57" s="3">
        <f t="shared" si="35"/>
        <v>45659</v>
      </c>
      <c r="CD57" s="3">
        <f t="shared" si="28"/>
        <v>45658</v>
      </c>
      <c r="CE57" s="3">
        <f t="shared" si="29"/>
        <v>45779</v>
      </c>
      <c r="CF57" s="22">
        <f t="shared" si="30"/>
        <v>45778</v>
      </c>
      <c r="CG57" s="3">
        <f>CI57-180</f>
        <v>45779</v>
      </c>
      <c r="CH57" s="22">
        <f t="shared" si="31"/>
        <v>45778</v>
      </c>
      <c r="CI57" s="3">
        <f t="shared" si="32"/>
        <v>45959</v>
      </c>
      <c r="CJ57" s="22">
        <f t="shared" si="33"/>
        <v>45961</v>
      </c>
    </row>
    <row r="58" spans="1:88" ht="36.75" customHeight="1">
      <c r="A58" s="137" t="s">
        <v>331</v>
      </c>
      <c r="B58" s="137" t="s">
        <v>297</v>
      </c>
      <c r="C58" s="138" t="s">
        <v>332</v>
      </c>
      <c r="D58" s="139" t="str">
        <f t="shared" ca="1" si="26"/>
        <v>En cours</v>
      </c>
      <c r="E58" s="251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313">
        <f t="shared" si="27"/>
        <v>46760</v>
      </c>
      <c r="BN58" s="47" t="s">
        <v>333</v>
      </c>
      <c r="BO58" s="70" t="s">
        <v>331</v>
      </c>
      <c r="BP58" s="24" t="s">
        <v>134</v>
      </c>
      <c r="BQ58" s="24" t="s">
        <v>134</v>
      </c>
      <c r="BR58" s="14" t="s">
        <v>205</v>
      </c>
      <c r="BS58" s="11">
        <v>45300</v>
      </c>
      <c r="BT58" s="40">
        <f>BS58+1460</f>
        <v>46760</v>
      </c>
      <c r="BU58" s="35">
        <f t="shared" si="36"/>
        <v>45292</v>
      </c>
      <c r="BV58" s="35">
        <f t="shared" ref="BV58:BV79" si="37">IF(DAY(BT58)&lt;=15,DATE(YEAR(BT58),MONTH(BT58),1),EOMONTH(BT58,0))</f>
        <v>46753</v>
      </c>
      <c r="BW58" s="14" t="s">
        <v>0</v>
      </c>
      <c r="BX58" s="64" t="s">
        <v>334</v>
      </c>
      <c r="BY58" s="46" t="s">
        <v>9</v>
      </c>
      <c r="BZ58" s="46" t="s">
        <v>10</v>
      </c>
      <c r="CA58" s="46"/>
      <c r="CB58" s="53"/>
      <c r="CC58" s="3">
        <f t="shared" si="35"/>
        <v>44950</v>
      </c>
      <c r="CD58" s="3">
        <f t="shared" si="28"/>
        <v>44957</v>
      </c>
      <c r="CE58" s="3">
        <f t="shared" si="29"/>
        <v>45070</v>
      </c>
      <c r="CF58" s="3">
        <f t="shared" si="30"/>
        <v>45077</v>
      </c>
      <c r="CG58" s="3">
        <f>CI58-230</f>
        <v>45070</v>
      </c>
      <c r="CH58" s="3">
        <f t="shared" si="31"/>
        <v>45077</v>
      </c>
      <c r="CI58" s="3">
        <f t="shared" si="32"/>
        <v>45300</v>
      </c>
      <c r="CJ58" s="3">
        <f t="shared" si="33"/>
        <v>45292</v>
      </c>
    </row>
    <row r="59" spans="1:88" ht="45" customHeight="1">
      <c r="A59" s="137" t="s">
        <v>335</v>
      </c>
      <c r="B59" s="137" t="s">
        <v>297</v>
      </c>
      <c r="C59" s="138" t="s">
        <v>336</v>
      </c>
      <c r="D59" s="139" t="str">
        <f t="shared" ca="1" si="26"/>
        <v>En cours</v>
      </c>
      <c r="E59" s="251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313">
        <f t="shared" si="27"/>
        <v>46811</v>
      </c>
      <c r="BN59" s="47" t="s">
        <v>333</v>
      </c>
      <c r="BO59" s="70" t="s">
        <v>335</v>
      </c>
      <c r="BP59" s="24" t="s">
        <v>134</v>
      </c>
      <c r="BQ59" s="24" t="s">
        <v>134</v>
      </c>
      <c r="BR59" s="14" t="s">
        <v>205</v>
      </c>
      <c r="BS59" s="11">
        <v>45597</v>
      </c>
      <c r="BT59" s="40">
        <v>46811</v>
      </c>
      <c r="BU59" s="35">
        <f t="shared" si="36"/>
        <v>45597</v>
      </c>
      <c r="BV59" s="35">
        <f t="shared" si="37"/>
        <v>46812</v>
      </c>
      <c r="BW59" s="14"/>
      <c r="BX59" s="78" t="s">
        <v>337</v>
      </c>
      <c r="BY59" s="46"/>
      <c r="BZ59" s="46"/>
      <c r="CA59" s="46"/>
      <c r="CB59" s="53"/>
      <c r="CC59" s="3">
        <f t="shared" si="35"/>
        <v>45247</v>
      </c>
      <c r="CD59" s="3">
        <f t="shared" si="28"/>
        <v>45260</v>
      </c>
      <c r="CE59" s="3">
        <f t="shared" si="29"/>
        <v>45367</v>
      </c>
      <c r="CF59" s="3">
        <f t="shared" si="30"/>
        <v>45382</v>
      </c>
      <c r="CG59" s="3">
        <f>CI59-230</f>
        <v>45367</v>
      </c>
      <c r="CH59" s="3">
        <f t="shared" si="31"/>
        <v>45382</v>
      </c>
      <c r="CI59" s="3">
        <f t="shared" si="32"/>
        <v>45597</v>
      </c>
      <c r="CJ59" s="3">
        <f t="shared" si="33"/>
        <v>45597</v>
      </c>
    </row>
    <row r="60" spans="1:88" ht="36" customHeight="1">
      <c r="A60" s="137" t="s">
        <v>338</v>
      </c>
      <c r="B60" s="137" t="s">
        <v>297</v>
      </c>
      <c r="C60" s="138" t="s">
        <v>339</v>
      </c>
      <c r="D60" s="139" t="str">
        <f t="shared" ca="1" si="26"/>
        <v>En cours</v>
      </c>
      <c r="E60" s="251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313">
        <f t="shared" si="27"/>
        <v>47010</v>
      </c>
      <c r="BN60" s="47" t="s">
        <v>340</v>
      </c>
      <c r="BO60" s="70" t="s">
        <v>338</v>
      </c>
      <c r="BP60" s="24" t="s">
        <v>134</v>
      </c>
      <c r="BQ60" s="24" t="s">
        <v>134</v>
      </c>
      <c r="BR60" s="14" t="s">
        <v>60</v>
      </c>
      <c r="BS60" s="11">
        <v>45550</v>
      </c>
      <c r="BT60" s="40">
        <v>47010</v>
      </c>
      <c r="BU60" s="35">
        <f t="shared" si="36"/>
        <v>45536</v>
      </c>
      <c r="BV60" s="35">
        <f t="shared" si="37"/>
        <v>46997</v>
      </c>
      <c r="BW60" s="14" t="s">
        <v>2</v>
      </c>
      <c r="BX60" s="78" t="s">
        <v>341</v>
      </c>
      <c r="BY60" s="46" t="s">
        <v>9</v>
      </c>
      <c r="BZ60" s="46" t="s">
        <v>13</v>
      </c>
      <c r="CA60" s="46" t="s">
        <v>11</v>
      </c>
      <c r="CB60" s="53"/>
      <c r="CC60" s="3">
        <f t="shared" si="35"/>
        <v>45250</v>
      </c>
      <c r="CD60" s="3">
        <f t="shared" si="28"/>
        <v>45260</v>
      </c>
      <c r="CE60" s="3">
        <f t="shared" si="29"/>
        <v>45370</v>
      </c>
      <c r="CF60" s="3">
        <f t="shared" si="30"/>
        <v>45382</v>
      </c>
      <c r="CG60" s="3">
        <f>CI60-180</f>
        <v>45370</v>
      </c>
      <c r="CH60" s="3">
        <f t="shared" si="31"/>
        <v>45382</v>
      </c>
      <c r="CI60" s="3">
        <f t="shared" si="32"/>
        <v>45550</v>
      </c>
      <c r="CJ60" s="3">
        <f t="shared" si="33"/>
        <v>45536</v>
      </c>
    </row>
    <row r="61" spans="1:88" ht="29.25" customHeight="1">
      <c r="A61" s="137" t="s">
        <v>342</v>
      </c>
      <c r="B61" s="137" t="s">
        <v>297</v>
      </c>
      <c r="C61" s="138" t="s">
        <v>343</v>
      </c>
      <c r="D61" s="139" t="str">
        <f t="shared" ca="1" si="26"/>
        <v>En cours</v>
      </c>
      <c r="E61" s="251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313">
        <f t="shared" si="27"/>
        <v>46955</v>
      </c>
      <c r="BN61" s="47" t="s">
        <v>344</v>
      </c>
      <c r="BO61" s="70" t="s">
        <v>342</v>
      </c>
      <c r="BP61" s="24" t="s">
        <v>134</v>
      </c>
      <c r="BQ61" s="24" t="s">
        <v>134</v>
      </c>
      <c r="BR61" s="14" t="s">
        <v>60</v>
      </c>
      <c r="BS61" s="11">
        <v>45495</v>
      </c>
      <c r="BT61" s="40">
        <f>BS61+1460</f>
        <v>46955</v>
      </c>
      <c r="BU61" s="35">
        <f t="shared" si="36"/>
        <v>45504</v>
      </c>
      <c r="BV61" s="35">
        <f t="shared" si="37"/>
        <v>46965</v>
      </c>
      <c r="BW61" s="14" t="s">
        <v>0</v>
      </c>
      <c r="BX61" s="64" t="s">
        <v>345</v>
      </c>
      <c r="BY61" s="46" t="s">
        <v>9</v>
      </c>
      <c r="BZ61" s="46" t="s">
        <v>15</v>
      </c>
      <c r="CA61" s="46"/>
      <c r="CB61" s="53" t="s">
        <v>10</v>
      </c>
      <c r="CC61" s="3">
        <f t="shared" si="35"/>
        <v>45260</v>
      </c>
      <c r="CD61" s="3">
        <f t="shared" si="28"/>
        <v>45260</v>
      </c>
      <c r="CE61" s="3">
        <f t="shared" si="29"/>
        <v>45380</v>
      </c>
      <c r="CF61" s="22">
        <f t="shared" si="30"/>
        <v>45382</v>
      </c>
      <c r="CG61" s="3">
        <f>CI61-115</f>
        <v>45380</v>
      </c>
      <c r="CH61" s="22">
        <f t="shared" si="31"/>
        <v>45382</v>
      </c>
      <c r="CI61" s="3">
        <f t="shared" si="32"/>
        <v>45495</v>
      </c>
      <c r="CJ61" s="22">
        <f t="shared" si="33"/>
        <v>45504</v>
      </c>
    </row>
    <row r="62" spans="1:88" ht="29.1" customHeight="1">
      <c r="A62" s="318" t="s">
        <v>346</v>
      </c>
      <c r="B62" s="318" t="s">
        <v>297</v>
      </c>
      <c r="C62" s="318" t="s">
        <v>347</v>
      </c>
      <c r="D62" s="139" t="str">
        <f t="shared" ca="1" si="26"/>
        <v>En cours</v>
      </c>
      <c r="E62" s="251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313">
        <f t="shared" si="27"/>
        <v>47040</v>
      </c>
      <c r="BN62" s="47" t="s">
        <v>348</v>
      </c>
      <c r="BO62" s="70" t="s">
        <v>346</v>
      </c>
      <c r="BP62" s="24" t="s">
        <v>134</v>
      </c>
      <c r="BQ62" s="24" t="s">
        <v>134</v>
      </c>
      <c r="BR62" s="57" t="s">
        <v>205</v>
      </c>
      <c r="BS62" s="11">
        <v>45580</v>
      </c>
      <c r="BT62" s="40">
        <f>BS62+1460</f>
        <v>47040</v>
      </c>
      <c r="BU62" s="35">
        <f t="shared" si="36"/>
        <v>45566</v>
      </c>
      <c r="BV62" s="35">
        <f t="shared" si="37"/>
        <v>47027</v>
      </c>
      <c r="BW62" s="14" t="s">
        <v>0</v>
      </c>
      <c r="BX62" s="83" t="s">
        <v>349</v>
      </c>
      <c r="BY62" s="46" t="s">
        <v>9</v>
      </c>
      <c r="BZ62" s="46" t="s">
        <v>15</v>
      </c>
      <c r="CA62" s="46"/>
      <c r="CB62" s="53" t="s">
        <v>10</v>
      </c>
      <c r="CC62" s="3">
        <f t="shared" si="35"/>
        <v>45360</v>
      </c>
      <c r="CD62" s="3">
        <f t="shared" si="28"/>
        <v>45352</v>
      </c>
      <c r="CE62" s="3">
        <f t="shared" si="29"/>
        <v>45480</v>
      </c>
      <c r="CF62" s="3">
        <f t="shared" si="30"/>
        <v>45474</v>
      </c>
      <c r="CG62" s="3">
        <f>CI62-100</f>
        <v>45480</v>
      </c>
      <c r="CH62" s="3">
        <f t="shared" si="31"/>
        <v>45474</v>
      </c>
      <c r="CI62" s="3">
        <f t="shared" si="32"/>
        <v>45580</v>
      </c>
      <c r="CJ62" s="3">
        <f t="shared" si="33"/>
        <v>45566</v>
      </c>
    </row>
    <row r="63" spans="1:88" ht="29.1" customHeight="1">
      <c r="A63" s="137" t="s">
        <v>75</v>
      </c>
      <c r="B63" s="137" t="s">
        <v>297</v>
      </c>
      <c r="C63" s="138" t="s">
        <v>350</v>
      </c>
      <c r="D63" s="139" t="str">
        <f t="shared" ca="1" si="26"/>
        <v>En cours</v>
      </c>
      <c r="E63" s="251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313">
        <f t="shared" si="27"/>
        <v>47119</v>
      </c>
      <c r="BN63" s="47" t="s">
        <v>351</v>
      </c>
      <c r="BO63" s="70" t="s">
        <v>352</v>
      </c>
      <c r="BP63" s="24" t="s">
        <v>134</v>
      </c>
      <c r="BQ63" s="24" t="s">
        <v>134</v>
      </c>
      <c r="BR63" s="57" t="s">
        <v>60</v>
      </c>
      <c r="BS63" s="11">
        <v>45659</v>
      </c>
      <c r="BT63" s="40">
        <f>BS63+1460</f>
        <v>47119</v>
      </c>
      <c r="BU63" s="35">
        <f t="shared" si="36"/>
        <v>45658</v>
      </c>
      <c r="BV63" s="35">
        <f t="shared" si="37"/>
        <v>47119</v>
      </c>
      <c r="BW63" s="14" t="s">
        <v>4</v>
      </c>
      <c r="BX63" s="64" t="s">
        <v>353</v>
      </c>
      <c r="BY63" s="46" t="s">
        <v>9</v>
      </c>
      <c r="BZ63" s="46" t="s">
        <v>10</v>
      </c>
      <c r="CA63" s="46" t="s">
        <v>11</v>
      </c>
      <c r="CB63" s="53"/>
      <c r="CC63" s="3">
        <f t="shared" si="35"/>
        <v>45449</v>
      </c>
      <c r="CD63" s="3">
        <f t="shared" si="28"/>
        <v>45444</v>
      </c>
      <c r="CE63" s="3">
        <f t="shared" si="29"/>
        <v>45569</v>
      </c>
      <c r="CF63" s="3">
        <f t="shared" si="30"/>
        <v>45566</v>
      </c>
      <c r="CG63" s="3">
        <f>CI63-90</f>
        <v>45569</v>
      </c>
      <c r="CH63" s="3">
        <f t="shared" si="31"/>
        <v>45566</v>
      </c>
      <c r="CI63" s="3">
        <f t="shared" si="32"/>
        <v>45659</v>
      </c>
      <c r="CJ63" s="3">
        <f t="shared" si="33"/>
        <v>45658</v>
      </c>
    </row>
    <row r="64" spans="1:88" ht="29.1" customHeight="1">
      <c r="A64" s="137" t="s">
        <v>75</v>
      </c>
      <c r="B64" s="137" t="s">
        <v>297</v>
      </c>
      <c r="C64" s="138" t="s">
        <v>354</v>
      </c>
      <c r="D64" s="139" t="str">
        <f t="shared" ca="1" si="26"/>
        <v>En cours</v>
      </c>
      <c r="E64" s="251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313">
        <f t="shared" si="27"/>
        <v>47116</v>
      </c>
      <c r="BN64" s="47" t="s">
        <v>355</v>
      </c>
      <c r="BO64" s="70" t="s">
        <v>356</v>
      </c>
      <c r="BP64" s="56" t="s">
        <v>134</v>
      </c>
      <c r="BQ64" s="24"/>
      <c r="BR64" s="14" t="s">
        <v>205</v>
      </c>
      <c r="BS64" s="11">
        <v>45656</v>
      </c>
      <c r="BT64" s="40">
        <v>47116</v>
      </c>
      <c r="BU64" s="35">
        <f t="shared" si="36"/>
        <v>45657</v>
      </c>
      <c r="BV64" s="35">
        <f t="shared" si="37"/>
        <v>47118</v>
      </c>
      <c r="BW64" s="14" t="s">
        <v>2</v>
      </c>
      <c r="BX64" s="64" t="s">
        <v>357</v>
      </c>
      <c r="BY64" s="46" t="s">
        <v>9</v>
      </c>
      <c r="BZ64" s="46" t="s">
        <v>13</v>
      </c>
      <c r="CA64" s="46" t="s">
        <v>11</v>
      </c>
      <c r="CB64" s="53"/>
      <c r="CC64" s="3">
        <f>CE64-150</f>
        <v>45326</v>
      </c>
      <c r="CD64" s="3">
        <f t="shared" si="28"/>
        <v>45323</v>
      </c>
      <c r="CE64" s="3">
        <f t="shared" si="29"/>
        <v>45476</v>
      </c>
      <c r="CF64" s="3">
        <f t="shared" si="30"/>
        <v>45474</v>
      </c>
      <c r="CG64" s="3">
        <f t="shared" ref="CG64:CG77" si="38">CI64-180</f>
        <v>45476</v>
      </c>
      <c r="CH64" s="3">
        <f t="shared" si="31"/>
        <v>45474</v>
      </c>
      <c r="CI64" s="3">
        <f t="shared" si="32"/>
        <v>45656</v>
      </c>
      <c r="CJ64" s="3">
        <f t="shared" si="33"/>
        <v>45657</v>
      </c>
    </row>
    <row r="65" spans="1:88" ht="29.1" hidden="1" customHeight="1">
      <c r="A65" s="386" t="s">
        <v>358</v>
      </c>
      <c r="B65" s="137" t="s">
        <v>297</v>
      </c>
      <c r="C65" s="138" t="s">
        <v>359</v>
      </c>
      <c r="D65" s="139" t="str">
        <f t="shared" ca="1" si="26"/>
        <v>En cours</v>
      </c>
      <c r="E65" s="251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313">
        <f t="shared" si="27"/>
        <v>45712</v>
      </c>
      <c r="BN65" s="47" t="s">
        <v>358</v>
      </c>
      <c r="BO65" s="70" t="s">
        <v>358</v>
      </c>
      <c r="BP65" s="24" t="s">
        <v>134</v>
      </c>
      <c r="BQ65" s="24" t="s">
        <v>134</v>
      </c>
      <c r="BR65" s="14" t="s">
        <v>205</v>
      </c>
      <c r="BS65" s="11">
        <v>44252</v>
      </c>
      <c r="BT65" s="40">
        <v>45712</v>
      </c>
      <c r="BU65" s="35">
        <f t="shared" si="36"/>
        <v>44255</v>
      </c>
      <c r="BV65" s="35">
        <f t="shared" si="37"/>
        <v>45716</v>
      </c>
      <c r="BW65" s="14" t="s">
        <v>4</v>
      </c>
      <c r="BX65" s="64" t="s">
        <v>360</v>
      </c>
      <c r="BY65" s="46" t="s">
        <v>9</v>
      </c>
      <c r="BZ65" s="46" t="s">
        <v>13</v>
      </c>
      <c r="CA65" s="46"/>
      <c r="CB65" s="53"/>
      <c r="CC65" s="3">
        <f>CE65-120</f>
        <v>43952</v>
      </c>
      <c r="CD65" s="3">
        <f t="shared" si="28"/>
        <v>43952</v>
      </c>
      <c r="CE65" s="3">
        <f t="shared" si="29"/>
        <v>44072</v>
      </c>
      <c r="CF65" s="3">
        <f t="shared" si="30"/>
        <v>44074</v>
      </c>
      <c r="CG65" s="3">
        <f t="shared" si="38"/>
        <v>44072</v>
      </c>
      <c r="CH65" s="3">
        <f t="shared" si="31"/>
        <v>44074</v>
      </c>
      <c r="CI65" s="3">
        <f t="shared" si="32"/>
        <v>44252</v>
      </c>
      <c r="CJ65" s="3">
        <f t="shared" si="33"/>
        <v>44255</v>
      </c>
    </row>
    <row r="66" spans="1:88" ht="40.5" customHeight="1">
      <c r="A66" s="137" t="s">
        <v>75</v>
      </c>
      <c r="B66" s="137" t="s">
        <v>270</v>
      </c>
      <c r="C66" s="138" t="s">
        <v>361</v>
      </c>
      <c r="D66" s="139" t="str">
        <f t="shared" ca="1" si="26"/>
        <v>À venir</v>
      </c>
      <c r="E66" s="251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313">
        <f t="shared" si="27"/>
        <v>47264</v>
      </c>
      <c r="BN66" s="47" t="s">
        <v>362</v>
      </c>
      <c r="BO66" s="70" t="s">
        <v>363</v>
      </c>
      <c r="BP66" s="56" t="s">
        <v>134</v>
      </c>
      <c r="BQ66" s="24"/>
      <c r="BR66" s="14" t="s">
        <v>205</v>
      </c>
      <c r="BS66" s="11">
        <v>45804</v>
      </c>
      <c r="BT66" s="40">
        <v>47264</v>
      </c>
      <c r="BU66" s="35">
        <f t="shared" si="36"/>
        <v>45808</v>
      </c>
      <c r="BV66" s="35">
        <f t="shared" si="37"/>
        <v>47269</v>
      </c>
      <c r="BW66" s="14" t="s">
        <v>0</v>
      </c>
      <c r="BX66" s="64" t="s">
        <v>364</v>
      </c>
      <c r="BY66" s="46" t="s">
        <v>16</v>
      </c>
      <c r="BZ66" s="46" t="s">
        <v>10</v>
      </c>
      <c r="CA66" s="46" t="s">
        <v>11</v>
      </c>
      <c r="CB66" s="53"/>
      <c r="CC66" s="3">
        <f>CE66-120</f>
        <v>45232</v>
      </c>
      <c r="CD66" s="3">
        <f t="shared" si="28"/>
        <v>45231</v>
      </c>
      <c r="CE66" s="3">
        <f t="shared" si="29"/>
        <v>45352</v>
      </c>
      <c r="CF66" s="3">
        <f t="shared" si="30"/>
        <v>45352</v>
      </c>
      <c r="CG66" s="3">
        <v>45352</v>
      </c>
      <c r="CH66" s="3">
        <f t="shared" si="31"/>
        <v>45352</v>
      </c>
      <c r="CI66" s="3">
        <f t="shared" si="32"/>
        <v>45804</v>
      </c>
      <c r="CJ66" s="3">
        <f t="shared" si="33"/>
        <v>45808</v>
      </c>
    </row>
    <row r="67" spans="1:88" ht="29.1" customHeight="1">
      <c r="A67" s="137" t="s">
        <v>365</v>
      </c>
      <c r="B67" s="137" t="s">
        <v>297</v>
      </c>
      <c r="C67" s="138" t="s">
        <v>366</v>
      </c>
      <c r="D67" s="139" t="str">
        <f t="shared" ca="1" si="26"/>
        <v>En cours</v>
      </c>
      <c r="E67" s="251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313">
        <f t="shared" si="27"/>
        <v>45964</v>
      </c>
      <c r="BN67" s="47" t="s">
        <v>365</v>
      </c>
      <c r="BO67" s="70" t="s">
        <v>365</v>
      </c>
      <c r="BP67" s="24" t="s">
        <v>134</v>
      </c>
      <c r="BQ67" s="24" t="s">
        <v>134</v>
      </c>
      <c r="BR67" s="14" t="s">
        <v>60</v>
      </c>
      <c r="BS67" s="11">
        <v>44504</v>
      </c>
      <c r="BT67" s="40">
        <v>45964</v>
      </c>
      <c r="BU67" s="35">
        <f t="shared" si="36"/>
        <v>44501</v>
      </c>
      <c r="BV67" s="35">
        <f t="shared" si="37"/>
        <v>45962</v>
      </c>
      <c r="BW67" s="14" t="s">
        <v>2</v>
      </c>
      <c r="BX67" s="64" t="s">
        <v>367</v>
      </c>
      <c r="BY67" s="46" t="s">
        <v>9</v>
      </c>
      <c r="BZ67" s="46" t="s">
        <v>13</v>
      </c>
      <c r="CA67" s="46"/>
      <c r="CB67" s="53"/>
      <c r="CC67" s="3">
        <f>CE67-120</f>
        <v>44204</v>
      </c>
      <c r="CD67" s="3">
        <f t="shared" si="28"/>
        <v>44197</v>
      </c>
      <c r="CE67" s="3">
        <f t="shared" si="29"/>
        <v>44324</v>
      </c>
      <c r="CF67" s="3">
        <f t="shared" si="30"/>
        <v>44317</v>
      </c>
      <c r="CG67" s="3">
        <f t="shared" si="38"/>
        <v>44324</v>
      </c>
      <c r="CH67" s="3">
        <f t="shared" si="31"/>
        <v>44317</v>
      </c>
      <c r="CI67" s="3">
        <f t="shared" si="32"/>
        <v>44504</v>
      </c>
      <c r="CJ67" s="3">
        <f t="shared" si="33"/>
        <v>44501</v>
      </c>
    </row>
    <row r="68" spans="1:88" ht="29.1" customHeight="1">
      <c r="A68" s="137" t="s">
        <v>75</v>
      </c>
      <c r="B68" s="137" t="s">
        <v>297</v>
      </c>
      <c r="C68" s="138" t="s">
        <v>366</v>
      </c>
      <c r="D68" s="139" t="str">
        <f t="shared" ca="1" si="26"/>
        <v>À venir</v>
      </c>
      <c r="E68" s="251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313">
        <f t="shared" si="27"/>
        <v>47425</v>
      </c>
      <c r="BN68" s="47" t="s">
        <v>365</v>
      </c>
      <c r="BO68" s="70" t="s">
        <v>70</v>
      </c>
      <c r="BP68" s="24" t="s">
        <v>134</v>
      </c>
      <c r="BQ68" s="24"/>
      <c r="BR68" s="14" t="s">
        <v>60</v>
      </c>
      <c r="BS68" s="11">
        <f>BT67+1</f>
        <v>45965</v>
      </c>
      <c r="BT68" s="40">
        <v>47425</v>
      </c>
      <c r="BU68" s="35">
        <f t="shared" si="36"/>
        <v>45962</v>
      </c>
      <c r="BV68" s="35">
        <f t="shared" si="37"/>
        <v>47423</v>
      </c>
      <c r="BW68" s="14" t="s">
        <v>2</v>
      </c>
      <c r="BX68" s="64" t="s">
        <v>367</v>
      </c>
      <c r="BY68" s="46" t="s">
        <v>9</v>
      </c>
      <c r="BZ68" s="46" t="s">
        <v>13</v>
      </c>
      <c r="CA68" s="46" t="s">
        <v>11</v>
      </c>
      <c r="CB68" s="53"/>
      <c r="CC68" s="3">
        <f>CE68-120</f>
        <v>45665</v>
      </c>
      <c r="CD68" s="3">
        <f t="shared" ref="CD68:CD84" si="39">IF(DAY(CC68)&lt;=15,DATE(YEAR(CC68),MONTH(CC68),1),EOMONTH(CC68,0))</f>
        <v>45658</v>
      </c>
      <c r="CE68" s="3">
        <f t="shared" ref="CE68:CE84" si="40">CG68</f>
        <v>45785</v>
      </c>
      <c r="CF68" s="3">
        <f t="shared" ref="CF68:CF84" si="41">IF(DAY(CE68)&lt;=15,DATE(YEAR(CE68),MONTH(CE68),1),EOMONTH(CE68,0))</f>
        <v>45778</v>
      </c>
      <c r="CG68" s="3">
        <f t="shared" si="38"/>
        <v>45785</v>
      </c>
      <c r="CH68" s="3">
        <f t="shared" ref="CH68:CH84" si="42">IF(DAY(CG68)&lt;=15,DATE(YEAR(CG68),MONTH(CG68),1),EOMONTH(CG68,0))</f>
        <v>45778</v>
      </c>
      <c r="CI68" s="3">
        <f t="shared" si="32"/>
        <v>45965</v>
      </c>
      <c r="CJ68" s="3">
        <f t="shared" si="33"/>
        <v>45962</v>
      </c>
    </row>
    <row r="69" spans="1:88" ht="30" customHeight="1">
      <c r="A69" s="137" t="s">
        <v>368</v>
      </c>
      <c r="B69" s="137" t="s">
        <v>297</v>
      </c>
      <c r="C69" s="138" t="s">
        <v>369</v>
      </c>
      <c r="D69" s="139" t="str">
        <f t="shared" ca="1" si="26"/>
        <v>En cours</v>
      </c>
      <c r="E69" s="251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313">
        <f t="shared" si="27"/>
        <v>46111</v>
      </c>
      <c r="BN69" s="47" t="s">
        <v>368</v>
      </c>
      <c r="BO69" s="70" t="s">
        <v>368</v>
      </c>
      <c r="BP69" s="24" t="s">
        <v>134</v>
      </c>
      <c r="BQ69" s="24" t="s">
        <v>134</v>
      </c>
      <c r="BR69" s="14" t="s">
        <v>205</v>
      </c>
      <c r="BS69" s="11">
        <v>44651</v>
      </c>
      <c r="BT69" s="40">
        <v>46111</v>
      </c>
      <c r="BU69" s="35">
        <f t="shared" si="36"/>
        <v>44651</v>
      </c>
      <c r="BV69" s="35">
        <f t="shared" si="37"/>
        <v>46112</v>
      </c>
      <c r="BW69" s="14" t="s">
        <v>4</v>
      </c>
      <c r="BX69" s="64" t="s">
        <v>370</v>
      </c>
      <c r="BY69" s="46" t="s">
        <v>9</v>
      </c>
      <c r="BZ69" s="46" t="s">
        <v>13</v>
      </c>
      <c r="CA69" s="46"/>
      <c r="CB69" s="53"/>
      <c r="CC69" s="3">
        <f>CE69-120</f>
        <v>44351</v>
      </c>
      <c r="CD69" s="3">
        <f t="shared" si="39"/>
        <v>44348</v>
      </c>
      <c r="CE69" s="3">
        <f t="shared" si="40"/>
        <v>44471</v>
      </c>
      <c r="CF69" s="3">
        <f t="shared" si="41"/>
        <v>44470</v>
      </c>
      <c r="CG69" s="3">
        <f t="shared" si="38"/>
        <v>44471</v>
      </c>
      <c r="CH69" s="3">
        <f t="shared" si="42"/>
        <v>44470</v>
      </c>
      <c r="CI69" s="3">
        <f t="shared" si="32"/>
        <v>44651</v>
      </c>
      <c r="CJ69" s="3">
        <f t="shared" si="33"/>
        <v>44651</v>
      </c>
    </row>
    <row r="70" spans="1:88" ht="29.1" customHeight="1">
      <c r="A70" s="137" t="s">
        <v>75</v>
      </c>
      <c r="B70" s="137" t="s">
        <v>297</v>
      </c>
      <c r="C70" s="138" t="s">
        <v>369</v>
      </c>
      <c r="D70" s="139" t="str">
        <f t="shared" ca="1" si="26"/>
        <v>À venir</v>
      </c>
      <c r="E70" s="251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313">
        <f t="shared" si="27"/>
        <v>47572</v>
      </c>
      <c r="BN70" s="47" t="s">
        <v>368</v>
      </c>
      <c r="BO70" s="70" t="s">
        <v>70</v>
      </c>
      <c r="BP70" s="24" t="s">
        <v>134</v>
      </c>
      <c r="BQ70" s="24"/>
      <c r="BR70" s="14" t="s">
        <v>205</v>
      </c>
      <c r="BS70" s="11">
        <f>BT69+1</f>
        <v>46112</v>
      </c>
      <c r="BT70" s="40">
        <v>47572</v>
      </c>
      <c r="BU70" s="35">
        <f t="shared" si="36"/>
        <v>46112</v>
      </c>
      <c r="BV70" s="35">
        <f t="shared" si="37"/>
        <v>47573</v>
      </c>
      <c r="BW70" s="14" t="s">
        <v>4</v>
      </c>
      <c r="BX70" s="64" t="s">
        <v>370</v>
      </c>
      <c r="BY70" s="46" t="s">
        <v>9</v>
      </c>
      <c r="BZ70" s="46" t="s">
        <v>13</v>
      </c>
      <c r="CA70" s="46"/>
      <c r="CB70" s="53"/>
      <c r="CC70" s="3">
        <f>CE70-150</f>
        <v>45782</v>
      </c>
      <c r="CD70" s="3">
        <f t="shared" si="39"/>
        <v>45778</v>
      </c>
      <c r="CE70" s="3">
        <f t="shared" si="40"/>
        <v>45932</v>
      </c>
      <c r="CF70" s="3">
        <f t="shared" si="41"/>
        <v>45931</v>
      </c>
      <c r="CG70" s="3">
        <f t="shared" si="38"/>
        <v>45932</v>
      </c>
      <c r="CH70" s="3">
        <f t="shared" si="42"/>
        <v>45931</v>
      </c>
      <c r="CI70" s="3">
        <f t="shared" si="32"/>
        <v>46112</v>
      </c>
      <c r="CJ70" s="3">
        <f t="shared" si="33"/>
        <v>46112</v>
      </c>
    </row>
    <row r="71" spans="1:88" ht="29.1" customHeight="1">
      <c r="A71" s="137" t="s">
        <v>371</v>
      </c>
      <c r="B71" s="137" t="s">
        <v>297</v>
      </c>
      <c r="C71" s="138" t="s">
        <v>372</v>
      </c>
      <c r="D71" s="139" t="str">
        <f t="shared" ca="1" si="26"/>
        <v>En cours</v>
      </c>
      <c r="E71" s="251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313">
        <f t="shared" si="27"/>
        <v>46070</v>
      </c>
      <c r="BN71" s="47" t="s">
        <v>371</v>
      </c>
      <c r="BO71" s="70" t="s">
        <v>371</v>
      </c>
      <c r="BP71" s="24" t="s">
        <v>134</v>
      </c>
      <c r="BQ71" s="24" t="s">
        <v>134</v>
      </c>
      <c r="BR71" s="14" t="s">
        <v>60</v>
      </c>
      <c r="BS71" s="11">
        <v>44610</v>
      </c>
      <c r="BT71" s="40">
        <v>46070</v>
      </c>
      <c r="BU71" s="35">
        <f t="shared" si="36"/>
        <v>44620</v>
      </c>
      <c r="BV71" s="35">
        <f t="shared" si="37"/>
        <v>46081</v>
      </c>
      <c r="BW71" s="14" t="s">
        <v>0</v>
      </c>
      <c r="BX71" s="64" t="s">
        <v>373</v>
      </c>
      <c r="BY71" s="46" t="s">
        <v>9</v>
      </c>
      <c r="BZ71" s="46" t="s">
        <v>10</v>
      </c>
      <c r="CA71" s="46"/>
      <c r="CB71" s="53"/>
      <c r="CC71" s="3">
        <f>CE71-120</f>
        <v>44310</v>
      </c>
      <c r="CD71" s="3">
        <f t="shared" si="39"/>
        <v>44316</v>
      </c>
      <c r="CE71" s="3">
        <f t="shared" si="40"/>
        <v>44430</v>
      </c>
      <c r="CF71" s="3">
        <f t="shared" si="41"/>
        <v>44439</v>
      </c>
      <c r="CG71" s="3">
        <f t="shared" si="38"/>
        <v>44430</v>
      </c>
      <c r="CH71" s="3">
        <f t="shared" si="42"/>
        <v>44439</v>
      </c>
      <c r="CI71" s="3">
        <f t="shared" si="32"/>
        <v>44610</v>
      </c>
      <c r="CJ71" s="3">
        <f t="shared" si="33"/>
        <v>44620</v>
      </c>
    </row>
    <row r="72" spans="1:88" ht="29.1" customHeight="1">
      <c r="A72" s="137" t="s">
        <v>75</v>
      </c>
      <c r="B72" s="137" t="s">
        <v>297</v>
      </c>
      <c r="C72" s="138" t="s">
        <v>372</v>
      </c>
      <c r="D72" s="139" t="str">
        <f t="shared" ref="D72:D88" ca="1" si="43">IF(BT72&lt;TODAY(),"Terminé",(IF(BS72&gt;=TODAY(),"À venir","En cours")))</f>
        <v>À venir</v>
      </c>
      <c r="E72" s="251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313">
        <f t="shared" ref="BA72:BA88" si="44">BT72</f>
        <v>47531</v>
      </c>
      <c r="BN72" s="47" t="s">
        <v>371</v>
      </c>
      <c r="BO72" s="70" t="s">
        <v>70</v>
      </c>
      <c r="BP72" s="24" t="s">
        <v>134</v>
      </c>
      <c r="BQ72" s="24"/>
      <c r="BR72" s="14" t="s">
        <v>60</v>
      </c>
      <c r="BS72" s="11">
        <f>BT71+1</f>
        <v>46071</v>
      </c>
      <c r="BT72" s="40">
        <v>47531</v>
      </c>
      <c r="BU72" s="35">
        <f t="shared" si="36"/>
        <v>46081</v>
      </c>
      <c r="BV72" s="35">
        <f t="shared" si="37"/>
        <v>47542</v>
      </c>
      <c r="BW72" s="14" t="s">
        <v>0</v>
      </c>
      <c r="BX72" s="64" t="s">
        <v>373</v>
      </c>
      <c r="BY72" s="46" t="s">
        <v>9</v>
      </c>
      <c r="BZ72" s="46" t="s">
        <v>10</v>
      </c>
      <c r="CA72" s="46"/>
      <c r="CB72" s="53"/>
      <c r="CC72" s="3">
        <f>CE72-120</f>
        <v>45771</v>
      </c>
      <c r="CD72" s="3">
        <f t="shared" si="39"/>
        <v>45777</v>
      </c>
      <c r="CE72" s="3">
        <f t="shared" si="40"/>
        <v>45891</v>
      </c>
      <c r="CF72" s="3">
        <f t="shared" si="41"/>
        <v>45900</v>
      </c>
      <c r="CG72" s="3">
        <f t="shared" si="38"/>
        <v>45891</v>
      </c>
      <c r="CH72" s="3">
        <f t="shared" si="42"/>
        <v>45900</v>
      </c>
      <c r="CI72" s="3">
        <f t="shared" ref="CI72:CI87" si="45">BS72</f>
        <v>46071</v>
      </c>
      <c r="CJ72" s="3">
        <f t="shared" ref="CJ72:CJ87" si="46">IF(DAY(CI72)&lt;=15,DATE(YEAR(CI72),MONTH(CI72),1),EOMONTH(CI72,0))</f>
        <v>46081</v>
      </c>
    </row>
    <row r="73" spans="1:88" ht="29.1" customHeight="1">
      <c r="A73" s="137" t="s">
        <v>374</v>
      </c>
      <c r="B73" s="137" t="s">
        <v>297</v>
      </c>
      <c r="C73" s="138" t="s">
        <v>375</v>
      </c>
      <c r="D73" s="139" t="str">
        <f t="shared" ca="1" si="43"/>
        <v>En cours</v>
      </c>
      <c r="E73" s="251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313">
        <f t="shared" si="44"/>
        <v>46221</v>
      </c>
      <c r="BN73" s="47" t="s">
        <v>374</v>
      </c>
      <c r="BO73" s="70" t="s">
        <v>374</v>
      </c>
      <c r="BP73" s="24" t="s">
        <v>134</v>
      </c>
      <c r="BQ73" s="24" t="s">
        <v>134</v>
      </c>
      <c r="BR73" s="14" t="s">
        <v>60</v>
      </c>
      <c r="BS73" s="11">
        <v>44803</v>
      </c>
      <c r="BT73" s="40">
        <v>46221</v>
      </c>
      <c r="BU73" s="35">
        <f t="shared" si="36"/>
        <v>44804</v>
      </c>
      <c r="BV73" s="35">
        <f t="shared" si="37"/>
        <v>46234</v>
      </c>
      <c r="BW73" s="14" t="s">
        <v>0</v>
      </c>
      <c r="BX73" s="64" t="s">
        <v>376</v>
      </c>
      <c r="BY73" s="46" t="s">
        <v>9</v>
      </c>
      <c r="BZ73" s="46" t="s">
        <v>15</v>
      </c>
      <c r="CA73" s="46"/>
      <c r="CB73" s="53"/>
      <c r="CC73" s="3">
        <f>CE73-120</f>
        <v>44503</v>
      </c>
      <c r="CD73" s="3">
        <f t="shared" si="39"/>
        <v>44501</v>
      </c>
      <c r="CE73" s="3">
        <f t="shared" si="40"/>
        <v>44623</v>
      </c>
      <c r="CF73" s="3">
        <f t="shared" si="41"/>
        <v>44621</v>
      </c>
      <c r="CG73" s="3">
        <f t="shared" si="38"/>
        <v>44623</v>
      </c>
      <c r="CH73" s="3">
        <f t="shared" si="42"/>
        <v>44621</v>
      </c>
      <c r="CI73" s="3">
        <f t="shared" si="45"/>
        <v>44803</v>
      </c>
      <c r="CJ73" s="3">
        <f t="shared" si="46"/>
        <v>44804</v>
      </c>
    </row>
    <row r="74" spans="1:88" ht="29.1" customHeight="1">
      <c r="A74" s="137" t="s">
        <v>75</v>
      </c>
      <c r="B74" s="137" t="s">
        <v>297</v>
      </c>
      <c r="C74" s="138" t="s">
        <v>375</v>
      </c>
      <c r="D74" s="139" t="str">
        <f t="shared" ca="1" si="43"/>
        <v>À venir</v>
      </c>
      <c r="E74" s="251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313">
        <f t="shared" si="44"/>
        <v>47682</v>
      </c>
      <c r="BN74" s="47" t="s">
        <v>374</v>
      </c>
      <c r="BO74" s="70" t="s">
        <v>70</v>
      </c>
      <c r="BP74" s="24" t="s">
        <v>134</v>
      </c>
      <c r="BQ74" s="24"/>
      <c r="BR74" s="14" t="s">
        <v>60</v>
      </c>
      <c r="BS74" s="11">
        <f>BT73+1</f>
        <v>46222</v>
      </c>
      <c r="BT74" s="40">
        <v>47682</v>
      </c>
      <c r="BU74" s="35">
        <f t="shared" si="36"/>
        <v>46234</v>
      </c>
      <c r="BV74" s="35">
        <f t="shared" si="37"/>
        <v>47695</v>
      </c>
      <c r="BW74" s="14" t="s">
        <v>0</v>
      </c>
      <c r="BX74" s="64" t="s">
        <v>376</v>
      </c>
      <c r="BY74" s="46" t="s">
        <v>9</v>
      </c>
      <c r="BZ74" s="46" t="s">
        <v>15</v>
      </c>
      <c r="CA74" s="46"/>
      <c r="CB74" s="53"/>
      <c r="CC74" s="3">
        <f>CE74-120</f>
        <v>45922</v>
      </c>
      <c r="CD74" s="3">
        <f t="shared" si="39"/>
        <v>45930</v>
      </c>
      <c r="CE74" s="3">
        <f t="shared" si="40"/>
        <v>46042</v>
      </c>
      <c r="CF74" s="3">
        <f t="shared" si="41"/>
        <v>46053</v>
      </c>
      <c r="CG74" s="3">
        <f t="shared" si="38"/>
        <v>46042</v>
      </c>
      <c r="CH74" s="3">
        <f t="shared" si="42"/>
        <v>46053</v>
      </c>
      <c r="CI74" s="3">
        <f t="shared" si="45"/>
        <v>46222</v>
      </c>
      <c r="CJ74" s="3">
        <f t="shared" si="46"/>
        <v>46234</v>
      </c>
    </row>
    <row r="75" spans="1:88" ht="29.1" customHeight="1">
      <c r="A75" s="137" t="s">
        <v>377</v>
      </c>
      <c r="B75" s="137" t="s">
        <v>297</v>
      </c>
      <c r="C75" s="138" t="s">
        <v>378</v>
      </c>
      <c r="D75" s="139" t="str">
        <f t="shared" ca="1" si="43"/>
        <v>En cours</v>
      </c>
      <c r="E75" s="251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313">
        <f t="shared" si="44"/>
        <v>46311</v>
      </c>
      <c r="BN75" s="47" t="s">
        <v>377</v>
      </c>
      <c r="BO75" s="70" t="s">
        <v>377</v>
      </c>
      <c r="BP75" s="24" t="s">
        <v>134</v>
      </c>
      <c r="BQ75" s="24" t="s">
        <v>134</v>
      </c>
      <c r="BR75" s="14" t="s">
        <v>205</v>
      </c>
      <c r="BS75" s="11">
        <v>44851</v>
      </c>
      <c r="BT75" s="40">
        <v>46311</v>
      </c>
      <c r="BU75" s="35">
        <f t="shared" si="36"/>
        <v>44865</v>
      </c>
      <c r="BV75" s="35">
        <f t="shared" si="37"/>
        <v>46326</v>
      </c>
      <c r="BW75" s="14" t="s">
        <v>0</v>
      </c>
      <c r="BX75" s="64" t="s">
        <v>379</v>
      </c>
      <c r="BY75" s="46" t="s">
        <v>9</v>
      </c>
      <c r="BZ75" s="46" t="s">
        <v>15</v>
      </c>
      <c r="CA75" s="46"/>
      <c r="CB75" s="53"/>
      <c r="CC75" s="3">
        <f>CE75-120</f>
        <v>44551</v>
      </c>
      <c r="CD75" s="3">
        <f t="shared" si="39"/>
        <v>44561</v>
      </c>
      <c r="CE75" s="3">
        <f t="shared" si="40"/>
        <v>44671</v>
      </c>
      <c r="CF75" s="3">
        <f t="shared" si="41"/>
        <v>44681</v>
      </c>
      <c r="CG75" s="3">
        <f t="shared" si="38"/>
        <v>44671</v>
      </c>
      <c r="CH75" s="3">
        <f t="shared" si="42"/>
        <v>44681</v>
      </c>
      <c r="CI75" s="3">
        <f t="shared" si="45"/>
        <v>44851</v>
      </c>
      <c r="CJ75" s="3">
        <f t="shared" si="46"/>
        <v>44865</v>
      </c>
    </row>
    <row r="76" spans="1:88" ht="29.1" customHeight="1">
      <c r="A76" s="137" t="s">
        <v>75</v>
      </c>
      <c r="B76" s="137" t="s">
        <v>297</v>
      </c>
      <c r="C76" s="138" t="s">
        <v>378</v>
      </c>
      <c r="D76" s="139" t="str">
        <f t="shared" ca="1" si="43"/>
        <v>À venir</v>
      </c>
      <c r="E76" s="251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313">
        <f t="shared" si="44"/>
        <v>47772</v>
      </c>
      <c r="BN76" s="47" t="s">
        <v>377</v>
      </c>
      <c r="BO76" s="70" t="s">
        <v>70</v>
      </c>
      <c r="BP76" s="24" t="s">
        <v>134</v>
      </c>
      <c r="BQ76" s="24"/>
      <c r="BR76" s="14" t="s">
        <v>205</v>
      </c>
      <c r="BS76" s="11">
        <f>BT75+1</f>
        <v>46312</v>
      </c>
      <c r="BT76" s="40">
        <v>47772</v>
      </c>
      <c r="BU76" s="35">
        <f t="shared" si="36"/>
        <v>46326</v>
      </c>
      <c r="BV76" s="35">
        <f t="shared" si="37"/>
        <v>47787</v>
      </c>
      <c r="BW76" s="14" t="s">
        <v>0</v>
      </c>
      <c r="BX76" s="64" t="s">
        <v>379</v>
      </c>
      <c r="BY76" s="46" t="s">
        <v>9</v>
      </c>
      <c r="BZ76" s="46" t="s">
        <v>15</v>
      </c>
      <c r="CA76" s="46"/>
      <c r="CB76" s="53"/>
      <c r="CC76" s="3">
        <f>CE76-150</f>
        <v>45982</v>
      </c>
      <c r="CD76" s="3">
        <f t="shared" si="39"/>
        <v>45991</v>
      </c>
      <c r="CE76" s="3">
        <f t="shared" si="40"/>
        <v>46132</v>
      </c>
      <c r="CF76" s="3">
        <f t="shared" si="41"/>
        <v>46142</v>
      </c>
      <c r="CG76" s="3">
        <f t="shared" si="38"/>
        <v>46132</v>
      </c>
      <c r="CH76" s="3">
        <f t="shared" si="42"/>
        <v>46142</v>
      </c>
      <c r="CI76" s="3">
        <f t="shared" si="45"/>
        <v>46312</v>
      </c>
      <c r="CJ76" s="3">
        <f t="shared" si="46"/>
        <v>46326</v>
      </c>
    </row>
    <row r="77" spans="1:88" ht="29.1" customHeight="1">
      <c r="A77" s="137" t="s">
        <v>380</v>
      </c>
      <c r="B77" s="137" t="s">
        <v>381</v>
      </c>
      <c r="C77" s="138" t="s">
        <v>382</v>
      </c>
      <c r="D77" s="139" t="str">
        <f t="shared" ca="1" si="43"/>
        <v>En cours</v>
      </c>
      <c r="E77" s="251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313">
        <f t="shared" si="44"/>
        <v>45777</v>
      </c>
      <c r="BB77"/>
      <c r="BN77" s="47" t="s">
        <v>383</v>
      </c>
      <c r="BO77" s="70" t="s">
        <v>380</v>
      </c>
      <c r="BP77" s="24" t="s">
        <v>134</v>
      </c>
      <c r="BQ77" s="24" t="s">
        <v>134</v>
      </c>
      <c r="BR77" s="14" t="s">
        <v>60</v>
      </c>
      <c r="BS77" s="11">
        <v>44137</v>
      </c>
      <c r="BT77" s="40">
        <v>45777</v>
      </c>
      <c r="BU77" s="35">
        <f t="shared" si="36"/>
        <v>44136</v>
      </c>
      <c r="BV77" s="35">
        <f t="shared" si="37"/>
        <v>45777</v>
      </c>
      <c r="BW77" s="14" t="s">
        <v>2</v>
      </c>
      <c r="BX77" s="64" t="s">
        <v>384</v>
      </c>
      <c r="BY77" s="46" t="s">
        <v>9</v>
      </c>
      <c r="BZ77" s="46" t="s">
        <v>13</v>
      </c>
      <c r="CA77" s="46"/>
      <c r="CB77" s="53"/>
      <c r="CC77" s="3">
        <f t="shared" ref="CC77:CC84" si="47">CE77-120</f>
        <v>43837</v>
      </c>
      <c r="CD77" s="3">
        <f t="shared" si="39"/>
        <v>43831</v>
      </c>
      <c r="CE77" s="3">
        <f t="shared" si="40"/>
        <v>43957</v>
      </c>
      <c r="CF77" s="3">
        <f t="shared" si="41"/>
        <v>43952</v>
      </c>
      <c r="CG77" s="3">
        <f t="shared" si="38"/>
        <v>43957</v>
      </c>
      <c r="CH77" s="3">
        <f t="shared" si="42"/>
        <v>43952</v>
      </c>
      <c r="CI77" s="3">
        <f t="shared" si="45"/>
        <v>44137</v>
      </c>
      <c r="CJ77" s="3">
        <f t="shared" si="46"/>
        <v>44136</v>
      </c>
    </row>
    <row r="78" spans="1:88" ht="29.1" customHeight="1">
      <c r="A78" s="137" t="s">
        <v>385</v>
      </c>
      <c r="B78" s="137" t="s">
        <v>381</v>
      </c>
      <c r="C78" s="138" t="s">
        <v>382</v>
      </c>
      <c r="D78" s="139" t="str">
        <f t="shared" ca="1" si="43"/>
        <v>À venir</v>
      </c>
      <c r="E78" s="251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313">
        <f t="shared" si="44"/>
        <v>47208</v>
      </c>
      <c r="BB78"/>
      <c r="BC78"/>
      <c r="BD78"/>
      <c r="BE78"/>
      <c r="BF78"/>
      <c r="BG78"/>
      <c r="BH78"/>
      <c r="BI78"/>
      <c r="BN78" s="47" t="s">
        <v>383</v>
      </c>
      <c r="BO78" s="70" t="s">
        <v>385</v>
      </c>
      <c r="BP78" s="56" t="s">
        <v>134</v>
      </c>
      <c r="BQ78" s="24"/>
      <c r="BR78" s="14" t="s">
        <v>60</v>
      </c>
      <c r="BS78" s="11">
        <v>45748</v>
      </c>
      <c r="BT78" s="40">
        <v>47208</v>
      </c>
      <c r="BU78" s="35">
        <f t="shared" si="36"/>
        <v>45748</v>
      </c>
      <c r="BV78" s="35">
        <f t="shared" si="37"/>
        <v>47208</v>
      </c>
      <c r="BW78" s="14" t="s">
        <v>2</v>
      </c>
      <c r="BX78" s="64" t="s">
        <v>384</v>
      </c>
      <c r="BY78" s="46" t="s">
        <v>9</v>
      </c>
      <c r="BZ78" s="46" t="s">
        <v>13</v>
      </c>
      <c r="CA78" s="46"/>
      <c r="CB78" s="53"/>
      <c r="CC78" s="3">
        <f>CE78-120</f>
        <v>45483</v>
      </c>
      <c r="CD78" s="3">
        <f>IF(DAY(CC78)&lt;=15,DATE(YEAR(CC78),MONTH(CC78),1),EOMONTH(CC78,0))</f>
        <v>45474</v>
      </c>
      <c r="CE78" s="3">
        <f>CG78</f>
        <v>45603</v>
      </c>
      <c r="CF78" s="3">
        <f>IF(DAY(CE78)&lt;=15,DATE(YEAR(CE78),MONTH(CE78),1),EOMONTH(CE78,0))</f>
        <v>45597</v>
      </c>
      <c r="CG78" s="3">
        <f>CI78-145</f>
        <v>45603</v>
      </c>
      <c r="CH78" s="3">
        <f>IF(DAY(CG78)&lt;=15,DATE(YEAR(CG78),MONTH(CG78),1),EOMONTH(CG78,0))</f>
        <v>45597</v>
      </c>
      <c r="CI78" s="3">
        <f t="shared" si="45"/>
        <v>45748</v>
      </c>
      <c r="CJ78" s="3">
        <f t="shared" si="46"/>
        <v>45748</v>
      </c>
    </row>
    <row r="79" spans="1:88" s="28" customFormat="1" ht="42" customHeight="1">
      <c r="A79" s="137" t="s">
        <v>386</v>
      </c>
      <c r="B79" s="137" t="s">
        <v>381</v>
      </c>
      <c r="C79" s="138" t="s">
        <v>387</v>
      </c>
      <c r="D79" s="139" t="str">
        <f t="shared" ca="1" si="43"/>
        <v>En cours</v>
      </c>
      <c r="E79" s="251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313">
        <f t="shared" si="44"/>
        <v>47026</v>
      </c>
      <c r="BB79" s="5"/>
      <c r="BN79" s="51" t="s">
        <v>388</v>
      </c>
      <c r="BO79" s="385" t="s">
        <v>386</v>
      </c>
      <c r="BP79" s="56" t="s">
        <v>134</v>
      </c>
      <c r="BQ79" s="24"/>
      <c r="BR79" s="14" t="s">
        <v>60</v>
      </c>
      <c r="BS79" s="11">
        <v>45628</v>
      </c>
      <c r="BT79" s="40">
        <v>47026</v>
      </c>
      <c r="BU79" s="35">
        <f t="shared" si="36"/>
        <v>45627</v>
      </c>
      <c r="BV79" s="35">
        <f t="shared" si="37"/>
        <v>47026</v>
      </c>
      <c r="BW79" s="14" t="s">
        <v>2</v>
      </c>
      <c r="BX79" s="64" t="s">
        <v>389</v>
      </c>
      <c r="BY79" s="46" t="s">
        <v>9</v>
      </c>
      <c r="BZ79" s="46" t="s">
        <v>13</v>
      </c>
      <c r="CA79" s="46"/>
      <c r="CB79" s="53"/>
      <c r="CC79" s="3">
        <f>CE79-120</f>
        <v>45418</v>
      </c>
      <c r="CD79" s="2">
        <f>IF(DAY(CC79)&lt;=15,DATE(YEAR(CC79),MONTH(CC79),1),EOMONTH(CC79,0))</f>
        <v>45413</v>
      </c>
      <c r="CE79" s="2">
        <f>CG79</f>
        <v>45538</v>
      </c>
      <c r="CF79" s="2">
        <f>IF(DAY(CE79)&lt;=15,DATE(YEAR(CE79),MONTH(CE79),1),EOMONTH(CE79,0))</f>
        <v>45536</v>
      </c>
      <c r="CG79" s="2">
        <f>CI79-90</f>
        <v>45538</v>
      </c>
      <c r="CH79" s="2">
        <f>IF(DAY(CG79)&lt;=15,DATE(YEAR(CG79),MONTH(CG79),1),EOMONTH(CG79,0))</f>
        <v>45536</v>
      </c>
      <c r="CI79" s="2">
        <f t="shared" si="45"/>
        <v>45628</v>
      </c>
      <c r="CJ79" s="2">
        <f t="shared" si="46"/>
        <v>45627</v>
      </c>
    </row>
    <row r="80" spans="1:88" ht="26.1" customHeight="1">
      <c r="A80" s="137" t="s">
        <v>390</v>
      </c>
      <c r="B80" s="137" t="s">
        <v>381</v>
      </c>
      <c r="C80" s="138" t="s">
        <v>391</v>
      </c>
      <c r="D80" s="139" t="str">
        <f t="shared" ca="1" si="43"/>
        <v>En cours</v>
      </c>
      <c r="E80" s="251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313">
        <f t="shared" si="44"/>
        <v>46329</v>
      </c>
      <c r="BC80"/>
      <c r="BD80"/>
      <c r="BE80"/>
      <c r="BF80"/>
      <c r="BG80"/>
      <c r="BH80"/>
      <c r="BI80"/>
      <c r="BN80" s="47" t="s">
        <v>392</v>
      </c>
      <c r="BO80" s="70" t="s">
        <v>390</v>
      </c>
      <c r="BP80" s="24" t="s">
        <v>134</v>
      </c>
      <c r="BQ80" s="24" t="s">
        <v>134</v>
      </c>
      <c r="BR80" s="14" t="s">
        <v>60</v>
      </c>
      <c r="BS80" s="11">
        <v>44869</v>
      </c>
      <c r="BT80" s="40">
        <v>46329</v>
      </c>
      <c r="BU80" s="35">
        <f t="shared" ref="BU80:BU87" si="48">IF(DAY(BS80)&lt;=15,DATE(YEAR(BS80),MONTH(BS80),1),EOMONTH(BS80,0))</f>
        <v>44866</v>
      </c>
      <c r="BV80" s="35">
        <f t="shared" ref="BV80:BV87" si="49">IF(DAY(BT80)&lt;=15,DATE(YEAR(BT80),MONTH(BT80),1),EOMONTH(BT80,0))</f>
        <v>46327</v>
      </c>
      <c r="BW80" s="14" t="s">
        <v>2</v>
      </c>
      <c r="BX80" s="64" t="s">
        <v>393</v>
      </c>
      <c r="BY80" s="46" t="s">
        <v>9</v>
      </c>
      <c r="BZ80" s="46" t="s">
        <v>13</v>
      </c>
      <c r="CA80" s="46"/>
      <c r="CB80" s="53"/>
      <c r="CC80" s="3">
        <f t="shared" si="47"/>
        <v>44569</v>
      </c>
      <c r="CD80" s="3">
        <f t="shared" si="39"/>
        <v>44562</v>
      </c>
      <c r="CE80" s="3">
        <f t="shared" si="40"/>
        <v>44689</v>
      </c>
      <c r="CF80" s="3">
        <f t="shared" si="41"/>
        <v>44682</v>
      </c>
      <c r="CG80" s="3">
        <f>CI80-180</f>
        <v>44689</v>
      </c>
      <c r="CH80" s="3">
        <f t="shared" si="42"/>
        <v>44682</v>
      </c>
      <c r="CI80" s="3">
        <f t="shared" si="45"/>
        <v>44869</v>
      </c>
      <c r="CJ80" s="3">
        <f t="shared" si="46"/>
        <v>44866</v>
      </c>
    </row>
    <row r="81" spans="1:88" ht="29.1" customHeight="1">
      <c r="A81" s="318" t="s">
        <v>394</v>
      </c>
      <c r="B81" s="318" t="s">
        <v>381</v>
      </c>
      <c r="C81" s="318" t="s">
        <v>391</v>
      </c>
      <c r="D81" s="139" t="str">
        <f t="shared" ca="1" si="43"/>
        <v>En cours</v>
      </c>
      <c r="E81" s="251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313">
        <f t="shared" si="44"/>
        <v>47046</v>
      </c>
      <c r="BN81" s="47" t="s">
        <v>392</v>
      </c>
      <c r="BO81" s="70" t="s">
        <v>394</v>
      </c>
      <c r="BP81" s="56" t="s">
        <v>134</v>
      </c>
      <c r="BQ81" s="24"/>
      <c r="BR81" s="14" t="s">
        <v>60</v>
      </c>
      <c r="BS81" s="11">
        <v>45580</v>
      </c>
      <c r="BT81" s="40">
        <v>47046</v>
      </c>
      <c r="BU81" s="35">
        <f t="shared" si="48"/>
        <v>45566</v>
      </c>
      <c r="BV81" s="35">
        <f t="shared" si="49"/>
        <v>47057</v>
      </c>
      <c r="BW81" s="14" t="s">
        <v>2</v>
      </c>
      <c r="BX81" s="64" t="s">
        <v>395</v>
      </c>
      <c r="BY81" s="46" t="s">
        <v>9</v>
      </c>
      <c r="BZ81" s="46" t="s">
        <v>13</v>
      </c>
      <c r="CA81" s="46"/>
      <c r="CB81" s="53"/>
      <c r="CC81" s="3">
        <f t="shared" si="47"/>
        <v>45395</v>
      </c>
      <c r="CD81" s="3">
        <f t="shared" si="39"/>
        <v>45383</v>
      </c>
      <c r="CE81" s="3">
        <f t="shared" si="40"/>
        <v>45515</v>
      </c>
      <c r="CF81" s="3">
        <f t="shared" si="41"/>
        <v>45505</v>
      </c>
      <c r="CG81" s="3">
        <f>CI81-65</f>
        <v>45515</v>
      </c>
      <c r="CH81" s="3">
        <f t="shared" si="42"/>
        <v>45505</v>
      </c>
      <c r="CI81" s="3">
        <f t="shared" si="45"/>
        <v>45580</v>
      </c>
      <c r="CJ81" s="3">
        <f t="shared" si="46"/>
        <v>45566</v>
      </c>
    </row>
    <row r="82" spans="1:88" s="28" customFormat="1" ht="29.1" customHeight="1">
      <c r="A82" s="137" t="s">
        <v>396</v>
      </c>
      <c r="B82" s="137" t="s">
        <v>397</v>
      </c>
      <c r="C82" s="138" t="s">
        <v>398</v>
      </c>
      <c r="D82" s="139" t="str">
        <f t="shared" ca="1" si="43"/>
        <v>En cours</v>
      </c>
      <c r="E82" s="251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313">
        <f t="shared" si="44"/>
        <v>46750</v>
      </c>
      <c r="BB82" s="5"/>
      <c r="BN82" s="47" t="s">
        <v>399</v>
      </c>
      <c r="BO82" s="70" t="s">
        <v>396</v>
      </c>
      <c r="BP82" s="24" t="s">
        <v>134</v>
      </c>
      <c r="BQ82" s="24" t="s">
        <v>134</v>
      </c>
      <c r="BR82" s="14" t="s">
        <v>60</v>
      </c>
      <c r="BS82" s="11">
        <v>45427</v>
      </c>
      <c r="BT82" s="40">
        <v>46750</v>
      </c>
      <c r="BU82" s="35">
        <f>IF(DAY(BS82)&lt;=15,DATE(YEAR(BS82),MONTH(BS82),1),EOMONTH(BS82,0))</f>
        <v>45413</v>
      </c>
      <c r="BV82" s="35">
        <f t="shared" si="49"/>
        <v>46752</v>
      </c>
      <c r="BW82" s="14" t="s">
        <v>0</v>
      </c>
      <c r="BX82" s="64" t="s">
        <v>400</v>
      </c>
      <c r="BY82" s="46" t="s">
        <v>9</v>
      </c>
      <c r="BZ82" s="46" t="s">
        <v>10</v>
      </c>
      <c r="CA82" s="46"/>
      <c r="CB82" s="53"/>
      <c r="CC82" s="3">
        <f t="shared" si="47"/>
        <v>45107</v>
      </c>
      <c r="CD82" s="2">
        <f t="shared" si="39"/>
        <v>45107</v>
      </c>
      <c r="CE82" s="2">
        <f t="shared" si="40"/>
        <v>45227</v>
      </c>
      <c r="CF82" s="2">
        <f t="shared" si="41"/>
        <v>45230</v>
      </c>
      <c r="CG82" s="2">
        <f>CI82-200</f>
        <v>45227</v>
      </c>
      <c r="CH82" s="2">
        <f t="shared" si="42"/>
        <v>45230</v>
      </c>
      <c r="CI82" s="2">
        <f t="shared" si="45"/>
        <v>45427</v>
      </c>
      <c r="CJ82" s="2">
        <f t="shared" si="46"/>
        <v>45413</v>
      </c>
    </row>
    <row r="83" spans="1:88" ht="32.1" customHeight="1">
      <c r="A83" s="137" t="s">
        <v>75</v>
      </c>
      <c r="B83" s="137" t="s">
        <v>397</v>
      </c>
      <c r="C83" s="138" t="s">
        <v>401</v>
      </c>
      <c r="D83" s="139" t="str">
        <f t="shared" ca="1" si="43"/>
        <v>En cours</v>
      </c>
      <c r="E83" s="251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313">
        <f t="shared" si="44"/>
        <v>47390</v>
      </c>
      <c r="BN83" s="47" t="s">
        <v>402</v>
      </c>
      <c r="BO83" s="70" t="s">
        <v>403</v>
      </c>
      <c r="BP83" s="56" t="s">
        <v>134</v>
      </c>
      <c r="BQ83" s="24"/>
      <c r="BR83" s="14" t="s">
        <v>60</v>
      </c>
      <c r="BS83" s="11">
        <v>45663</v>
      </c>
      <c r="BT83" s="40">
        <v>47390</v>
      </c>
      <c r="BU83" s="35">
        <f t="shared" si="48"/>
        <v>45658</v>
      </c>
      <c r="BV83" s="35">
        <f t="shared" si="49"/>
        <v>47391</v>
      </c>
      <c r="BW83" s="14" t="s">
        <v>0</v>
      </c>
      <c r="BX83" s="64" t="s">
        <v>404</v>
      </c>
      <c r="BY83" s="46" t="s">
        <v>9</v>
      </c>
      <c r="BZ83" s="46" t="s">
        <v>10</v>
      </c>
      <c r="CA83" s="46" t="s">
        <v>11</v>
      </c>
      <c r="CB83" s="53"/>
      <c r="CC83" s="2">
        <f t="shared" si="47"/>
        <v>45463</v>
      </c>
      <c r="CD83" s="2">
        <f t="shared" si="39"/>
        <v>45473</v>
      </c>
      <c r="CE83" s="2">
        <f t="shared" si="40"/>
        <v>45583</v>
      </c>
      <c r="CF83" s="2">
        <f t="shared" si="41"/>
        <v>45596</v>
      </c>
      <c r="CG83" s="2">
        <f>CI83-80</f>
        <v>45583</v>
      </c>
      <c r="CH83" s="2">
        <f t="shared" si="42"/>
        <v>45596</v>
      </c>
      <c r="CI83" s="2">
        <f t="shared" si="45"/>
        <v>45663</v>
      </c>
      <c r="CJ83" s="2">
        <f t="shared" si="46"/>
        <v>45658</v>
      </c>
    </row>
    <row r="84" spans="1:88" ht="34.5" customHeight="1">
      <c r="A84" s="137" t="s">
        <v>405</v>
      </c>
      <c r="B84" s="137" t="s">
        <v>397</v>
      </c>
      <c r="C84" s="138" t="s">
        <v>406</v>
      </c>
      <c r="D84" s="139" t="str">
        <f t="shared" ca="1" si="43"/>
        <v>En cours</v>
      </c>
      <c r="E84" s="251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313">
        <f t="shared" si="44"/>
        <v>46918</v>
      </c>
      <c r="BB84"/>
      <c r="BN84" s="47" t="s">
        <v>407</v>
      </c>
      <c r="BO84" s="70" t="s">
        <v>405</v>
      </c>
      <c r="BP84" s="24" t="s">
        <v>134</v>
      </c>
      <c r="BQ84" s="24" t="s">
        <v>134</v>
      </c>
      <c r="BR84" s="14" t="s">
        <v>60</v>
      </c>
      <c r="BS84" s="11">
        <v>45458</v>
      </c>
      <c r="BT84" s="40">
        <v>46918</v>
      </c>
      <c r="BU84" s="35">
        <f t="shared" si="48"/>
        <v>45444</v>
      </c>
      <c r="BV84" s="35">
        <f t="shared" si="49"/>
        <v>46905</v>
      </c>
      <c r="BW84" s="14" t="s">
        <v>0</v>
      </c>
      <c r="BX84" s="64" t="s">
        <v>408</v>
      </c>
      <c r="BY84" s="46" t="s">
        <v>9</v>
      </c>
      <c r="BZ84" s="46" t="s">
        <v>10</v>
      </c>
      <c r="CA84" s="46"/>
      <c r="CB84" s="53" t="s">
        <v>11</v>
      </c>
      <c r="CC84" s="2">
        <f t="shared" si="47"/>
        <v>45228</v>
      </c>
      <c r="CD84" s="2">
        <f t="shared" si="39"/>
        <v>45230</v>
      </c>
      <c r="CE84" s="2">
        <f t="shared" si="40"/>
        <v>45348</v>
      </c>
      <c r="CF84" s="2">
        <f t="shared" si="41"/>
        <v>45351</v>
      </c>
      <c r="CG84" s="2">
        <f>CI84-110</f>
        <v>45348</v>
      </c>
      <c r="CH84" s="2">
        <f t="shared" si="42"/>
        <v>45351</v>
      </c>
      <c r="CI84" s="2">
        <f t="shared" si="45"/>
        <v>45458</v>
      </c>
      <c r="CJ84" s="2">
        <f t="shared" si="46"/>
        <v>45444</v>
      </c>
    </row>
    <row r="85" spans="1:88" ht="34.5" customHeight="1">
      <c r="A85" s="137" t="s">
        <v>409</v>
      </c>
      <c r="B85" s="137" t="s">
        <v>381</v>
      </c>
      <c r="C85" s="138" t="s">
        <v>410</v>
      </c>
      <c r="D85" s="139" t="str">
        <f t="shared" ca="1" si="43"/>
        <v>En cours</v>
      </c>
      <c r="E85" s="251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313">
        <f t="shared" si="44"/>
        <v>46057</v>
      </c>
      <c r="BB85"/>
      <c r="BN85" s="47" t="s">
        <v>409</v>
      </c>
      <c r="BO85" s="70" t="s">
        <v>409</v>
      </c>
      <c r="BP85" s="24"/>
      <c r="BQ85" s="24"/>
      <c r="BR85" s="14"/>
      <c r="BS85" s="11">
        <v>44595</v>
      </c>
      <c r="BT85" s="40">
        <v>46057</v>
      </c>
      <c r="BU85" s="35">
        <f t="shared" si="48"/>
        <v>44593</v>
      </c>
      <c r="BV85" s="35">
        <f t="shared" si="49"/>
        <v>46054</v>
      </c>
      <c r="BW85" s="14"/>
      <c r="BX85" s="64"/>
      <c r="BY85" s="46"/>
      <c r="BZ85" s="46"/>
      <c r="CA85" s="46"/>
      <c r="CB85" s="53"/>
      <c r="CC85" s="2">
        <f t="shared" ref="CC85:CC86" si="50">CE85-120</f>
        <v>44365</v>
      </c>
      <c r="CD85" s="2">
        <f t="shared" ref="CD85:CD86" si="51">IF(DAY(CC85)&lt;=15,DATE(YEAR(CC85),MONTH(CC85),1),EOMONTH(CC85,0))</f>
        <v>44377</v>
      </c>
      <c r="CE85" s="2">
        <f t="shared" ref="CE85:CE86" si="52">CG85</f>
        <v>44485</v>
      </c>
      <c r="CF85" s="2">
        <f t="shared" ref="CF85:CF86" si="53">IF(DAY(CE85)&lt;=15,DATE(YEAR(CE85),MONTH(CE85),1),EOMONTH(CE85,0))</f>
        <v>44500</v>
      </c>
      <c r="CG85" s="2">
        <f t="shared" ref="CG85:CG86" si="54">CI85-110</f>
        <v>44485</v>
      </c>
      <c r="CH85" s="2">
        <f t="shared" ref="CH85:CH86" si="55">IF(DAY(CG85)&lt;=15,DATE(YEAR(CG85),MONTH(CG85),1),EOMONTH(CG85,0))</f>
        <v>44500</v>
      </c>
      <c r="CI85" s="2">
        <f t="shared" si="45"/>
        <v>44595</v>
      </c>
      <c r="CJ85" s="2">
        <f t="shared" si="46"/>
        <v>44593</v>
      </c>
    </row>
    <row r="86" spans="1:88" ht="42.95" customHeight="1">
      <c r="A86" s="137" t="s">
        <v>411</v>
      </c>
      <c r="B86" s="137" t="s">
        <v>270</v>
      </c>
      <c r="C86" s="138" t="s">
        <v>412</v>
      </c>
      <c r="D86" s="139" t="str">
        <f t="shared" ca="1" si="43"/>
        <v>En cours</v>
      </c>
      <c r="E86" s="251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313">
        <f t="shared" si="44"/>
        <v>47145</v>
      </c>
      <c r="BB86"/>
      <c r="BN86" s="70" t="s">
        <v>411</v>
      </c>
      <c r="BO86" s="70" t="s">
        <v>411</v>
      </c>
      <c r="BP86" s="24"/>
      <c r="BQ86" s="24"/>
      <c r="BR86" s="14"/>
      <c r="BS86" s="11">
        <v>45703</v>
      </c>
      <c r="BT86" s="40">
        <v>47145</v>
      </c>
      <c r="BU86" s="35">
        <f t="shared" si="48"/>
        <v>45689</v>
      </c>
      <c r="BV86" s="35">
        <f t="shared" si="49"/>
        <v>47149</v>
      </c>
      <c r="BW86" s="14"/>
      <c r="BX86" s="64"/>
      <c r="BY86" s="46"/>
      <c r="BZ86" s="46"/>
      <c r="CA86" s="46"/>
      <c r="CB86" s="53"/>
      <c r="CC86" s="2">
        <f t="shared" si="50"/>
        <v>45473</v>
      </c>
      <c r="CD86" s="2">
        <f t="shared" si="51"/>
        <v>45473</v>
      </c>
      <c r="CE86" s="2">
        <f t="shared" si="52"/>
        <v>45593</v>
      </c>
      <c r="CF86" s="2">
        <f t="shared" si="53"/>
        <v>45596</v>
      </c>
      <c r="CG86" s="2">
        <f t="shared" si="54"/>
        <v>45593</v>
      </c>
      <c r="CH86" s="2">
        <f t="shared" si="55"/>
        <v>45596</v>
      </c>
      <c r="CI86" s="2">
        <f t="shared" si="45"/>
        <v>45703</v>
      </c>
      <c r="CJ86" s="2">
        <f t="shared" si="46"/>
        <v>45689</v>
      </c>
    </row>
    <row r="87" spans="1:88" ht="34.5" customHeight="1">
      <c r="A87" s="137" t="s">
        <v>413</v>
      </c>
      <c r="B87" s="137" t="s">
        <v>297</v>
      </c>
      <c r="C87" s="138" t="s">
        <v>414</v>
      </c>
      <c r="D87" s="139" t="str">
        <f t="shared" ca="1" si="43"/>
        <v>En cours</v>
      </c>
      <c r="E87" s="251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313">
        <f t="shared" si="44"/>
        <v>46022</v>
      </c>
      <c r="BB87"/>
      <c r="BN87" s="70" t="s">
        <v>413</v>
      </c>
      <c r="BO87" s="70" t="s">
        <v>413</v>
      </c>
      <c r="BP87" s="24"/>
      <c r="BQ87" s="24"/>
      <c r="BR87" s="14"/>
      <c r="BS87" s="11">
        <v>45656</v>
      </c>
      <c r="BT87" s="40">
        <v>46022</v>
      </c>
      <c r="BU87" s="35">
        <f t="shared" si="48"/>
        <v>45657</v>
      </c>
      <c r="BV87" s="35">
        <f t="shared" si="49"/>
        <v>46022</v>
      </c>
      <c r="BW87" s="14"/>
      <c r="BX87" s="64"/>
      <c r="BY87" s="46"/>
      <c r="BZ87" s="46"/>
      <c r="CA87" s="46"/>
      <c r="CB87" s="53"/>
      <c r="CC87" s="2">
        <f t="shared" ref="CC87" si="56">CE87-120</f>
        <v>45426</v>
      </c>
      <c r="CD87" s="2">
        <f t="shared" ref="CD87" si="57">IF(DAY(CC87)&lt;=15,DATE(YEAR(CC87),MONTH(CC87),1),EOMONTH(CC87,0))</f>
        <v>45413</v>
      </c>
      <c r="CE87" s="2">
        <f t="shared" ref="CE87" si="58">CG87</f>
        <v>45546</v>
      </c>
      <c r="CF87" s="2">
        <f t="shared" ref="CF87" si="59">IF(DAY(CE87)&lt;=15,DATE(YEAR(CE87),MONTH(CE87),1),EOMONTH(CE87,0))</f>
        <v>45536</v>
      </c>
      <c r="CG87" s="2">
        <f t="shared" ref="CG87" si="60">CI87-110</f>
        <v>45546</v>
      </c>
      <c r="CH87" s="2">
        <f t="shared" ref="CH87" si="61">IF(DAY(CG87)&lt;=15,DATE(YEAR(CG87),MONTH(CG87),1),EOMONTH(CG87,0))</f>
        <v>45536</v>
      </c>
      <c r="CI87" s="2">
        <f t="shared" si="45"/>
        <v>45656</v>
      </c>
      <c r="CJ87" s="2">
        <f t="shared" si="46"/>
        <v>45657</v>
      </c>
    </row>
    <row r="88" spans="1:88" ht="58.5" customHeight="1">
      <c r="A88" s="137" t="s">
        <v>415</v>
      </c>
      <c r="B88" s="137" t="s">
        <v>297</v>
      </c>
      <c r="C88" s="138" t="s">
        <v>416</v>
      </c>
      <c r="D88" s="139" t="str">
        <f t="shared" ca="1" si="43"/>
        <v>En cours</v>
      </c>
      <c r="E88" s="251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313">
        <f t="shared" si="44"/>
        <v>47010</v>
      </c>
      <c r="BB88"/>
      <c r="BN88" s="70" t="s">
        <v>415</v>
      </c>
      <c r="BO88" s="70" t="s">
        <v>415</v>
      </c>
      <c r="BP88" s="24"/>
      <c r="BQ88" s="24"/>
      <c r="BR88" s="14"/>
      <c r="BS88" s="11">
        <v>45656</v>
      </c>
      <c r="BT88" s="40">
        <v>47010</v>
      </c>
      <c r="BU88" s="35">
        <f t="shared" ref="BU88" si="62">IF(DAY(BS88)&lt;=15,DATE(YEAR(BS88),MONTH(BS88),1),EOMONTH(BS88,0))</f>
        <v>45657</v>
      </c>
      <c r="BV88" s="35">
        <f t="shared" ref="BV88" si="63">IF(DAY(BT88)&lt;=15,DATE(YEAR(BT88),MONTH(BT88),1),EOMONTH(BT88,0))</f>
        <v>46997</v>
      </c>
      <c r="BW88" s="14"/>
      <c r="BX88" s="64"/>
      <c r="BY88" s="46"/>
      <c r="BZ88" s="46"/>
      <c r="CA88" s="46"/>
      <c r="CB88" s="53"/>
      <c r="CC88" s="2">
        <f t="shared" ref="CC88" si="64">CE88-120</f>
        <v>45426</v>
      </c>
      <c r="CD88" s="2">
        <f t="shared" ref="CD88" si="65">IF(DAY(CC88)&lt;=15,DATE(YEAR(CC88),MONTH(CC88),1),EOMONTH(CC88,0))</f>
        <v>45413</v>
      </c>
      <c r="CE88" s="2">
        <f t="shared" ref="CE88" si="66">CG88</f>
        <v>45546</v>
      </c>
      <c r="CF88" s="2">
        <f t="shared" ref="CF88" si="67">IF(DAY(CE88)&lt;=15,DATE(YEAR(CE88),MONTH(CE88),1),EOMONTH(CE88,0))</f>
        <v>45536</v>
      </c>
      <c r="CG88" s="2">
        <f t="shared" ref="CG88" si="68">CI88-110</f>
        <v>45546</v>
      </c>
      <c r="CH88" s="2">
        <f t="shared" ref="CH88" si="69">IF(DAY(CG88)&lt;=15,DATE(YEAR(CG88),MONTH(CG88),1),EOMONTH(CG88,0))</f>
        <v>45536</v>
      </c>
      <c r="CI88" s="2">
        <f t="shared" ref="CI88" si="70">BS88</f>
        <v>45656</v>
      </c>
      <c r="CJ88" s="2">
        <f t="shared" ref="CJ88" si="71">IF(DAY(CI88)&lt;=15,DATE(YEAR(CI88),MONTH(CI88),1),EOMONTH(CI88,0))</f>
        <v>45657</v>
      </c>
    </row>
    <row r="89" spans="1:88" ht="35.450000000000003" customHeight="1"/>
  </sheetData>
  <sheetProtection algorithmName="SHA-512" hashValue="A3e56WRbSaBhuDVHvzjWNe7b+3hRA+vikGay9KCZ3C80nCCTL6ANO7zMmzMp5y29cP5sp7b4g5kr0AhKTEKlfw==" saltValue="l+kSmTJ2Jo4sUf/gPxsFiw==" spinCount="100000" sheet="1" autoFilter="0"/>
  <autoFilter ref="A6:D6" xr:uid="{37C69157-B9AE-4702-BE06-7AFC9463D267}"/>
  <mergeCells count="5">
    <mergeCell ref="A4:B4"/>
    <mergeCell ref="AC5:AN5"/>
    <mergeCell ref="E5:P5"/>
    <mergeCell ref="Q5:AB5"/>
    <mergeCell ref="AO5:AZ5"/>
  </mergeCells>
  <phoneticPr fontId="12" type="noConversion"/>
  <conditionalFormatting sqref="C2">
    <cfRule type="expression" dxfId="181" priority="33">
      <formula>AND(BX$6&gt;=#REF!,BX$6&lt;=#REF!)</formula>
    </cfRule>
    <cfRule type="expression" dxfId="180" priority="34">
      <formula>AND(BX$6&gt;=#REF!,BX$6&lt;=#REF!)</formula>
    </cfRule>
    <cfRule type="expression" dxfId="179" priority="35">
      <formula>AND(BX$6&gt;=#REF!,BX$6&lt;=#REF!)</formula>
    </cfRule>
    <cfRule type="expression" dxfId="178" priority="36">
      <formula>AND(BX$6&gt;=#REF!,BX$6&lt;=#REF!)</formula>
    </cfRule>
  </conditionalFormatting>
  <conditionalFormatting sqref="D1:D5 D89:D1048576">
    <cfRule type="containsText" dxfId="177" priority="41" operator="containsText" text="A venir">
      <formula>NOT(ISERROR(SEARCH("A venir",D1)))</formula>
    </cfRule>
  </conditionalFormatting>
  <conditionalFormatting sqref="D1:D1048576">
    <cfRule type="containsText" dxfId="176" priority="31" operator="containsText" text="Term">
      <formula>NOT(ISERROR(SEARCH("Term",D1)))</formula>
    </cfRule>
  </conditionalFormatting>
  <conditionalFormatting sqref="D6:D88">
    <cfRule type="containsText" dxfId="175" priority="32" operator="containsText" text="A venir">
      <formula>NOT(ISERROR(SEARCH("A venir",D6)))</formula>
    </cfRule>
  </conditionalFormatting>
  <conditionalFormatting sqref="D7:D88">
    <cfRule type="containsText" dxfId="174" priority="21" operator="containsText" text="À venir">
      <formula>NOT(ISERROR(SEARCH("À venir",D7)))</formula>
    </cfRule>
    <cfRule type="containsText" dxfId="173" priority="27" operator="containsText" text="En cours">
      <formula>NOT(ISERROR(SEARCH("En cours",D7)))</formula>
    </cfRule>
    <cfRule type="expression" dxfId="172" priority="28">
      <formula>AND(D$6&gt;=$CD7,D$6&lt;=$CF7)</formula>
    </cfRule>
  </conditionalFormatting>
  <conditionalFormatting sqref="D7:AZ88">
    <cfRule type="expression" dxfId="171" priority="29">
      <formula>AND(D$6&gt;=$BU7,D$6&lt;=$BV7)</formula>
    </cfRule>
    <cfRule type="expression" dxfId="170" priority="30">
      <formula>AND(D$6&gt;=$CH7,D$6&lt;=$CJ7)</formula>
    </cfRule>
  </conditionalFormatting>
  <conditionalFormatting sqref="E7:AZ88">
    <cfRule type="expression" dxfId="169" priority="24">
      <formula>AND(E$6&gt;=$CD7,E$6&lt;=$CF7)</formula>
    </cfRule>
  </conditionalFormatting>
  <conditionalFormatting sqref="BN86:BN88">
    <cfRule type="duplicateValues" dxfId="168" priority="817"/>
  </conditionalFormatting>
  <conditionalFormatting sqref="BO1:BO1048576">
    <cfRule type="duplicateValues" dxfId="167" priority="20"/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C62AB36-E9AD-4713-97EF-3898578D6FFF}">
          <x14:formula1>
            <xm:f>Feuil1!$A$1:$A$3</xm:f>
          </x14:formula1>
          <xm:sqref>BW83:BW84 BW7:BW81</xm:sqref>
        </x14:dataValidation>
        <x14:dataValidation type="list" allowBlank="1" showInputMessage="1" showErrorMessage="1" xr:uid="{E1B7991B-CB5E-48D1-8132-C39058E9F2D2}">
          <x14:formula1>
            <xm:f>Feuil1!$D$7:$D$8</xm:f>
          </x14:formula1>
          <xm:sqref>CA7:CB83</xm:sqref>
        </x14:dataValidation>
        <x14:dataValidation type="list" allowBlank="1" showInputMessage="1" showErrorMessage="1" xr:uid="{88C549AF-19E2-40C9-AF84-2615CD530514}">
          <x14:formula1>
            <xm:f>Feuil1!$B$7:$B$9</xm:f>
          </x14:formula1>
          <xm:sqref>BZ7:BZ83</xm:sqref>
        </x14:dataValidation>
        <x14:dataValidation type="list" allowBlank="1" showInputMessage="1" showErrorMessage="1" xr:uid="{4CE363B8-3F0F-4B07-937D-6429D704DA87}">
          <x14:formula1>
            <xm:f>Feuil1!$A$7:$A$13</xm:f>
          </x14:formula1>
          <xm:sqref>BY7:BY84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2572-0C21-4BF4-9570-1C7CEB1A8EEE}">
  <sheetPr codeName="Feuil13">
    <pageSetUpPr fitToPage="1"/>
  </sheetPr>
  <dimension ref="A1:CM47"/>
  <sheetViews>
    <sheetView showGridLines="0" zoomScale="50" zoomScaleNormal="50" workbookViewId="0">
      <pane ySplit="6" topLeftCell="A29" activePane="bottomLeft" state="frozen"/>
      <selection pane="bottomLeft" activeCell="C11" sqref="C11"/>
      <selection activeCell="C2" sqref="C2"/>
    </sheetView>
  </sheetViews>
  <sheetFormatPr defaultColWidth="15.5703125" defaultRowHeight="25.5" customHeight="1"/>
  <cols>
    <col min="1" max="1" width="19.5703125" style="147" customWidth="1"/>
    <col min="2" max="2" width="32.28515625" style="148" customWidth="1"/>
    <col min="3" max="3" width="58.28515625" style="149" customWidth="1"/>
    <col min="4" max="4" width="9.7109375" style="150" customWidth="1"/>
    <col min="5" max="5" width="4" style="151" hidden="1" customWidth="1"/>
    <col min="6" max="16" width="3.140625" style="151" hidden="1" customWidth="1"/>
    <col min="17" max="52" width="3.42578125" style="151" customWidth="1"/>
    <col min="53" max="53" width="17.42578125" style="152" customWidth="1"/>
    <col min="54" max="60" width="15.5703125" style="150" customWidth="1"/>
    <col min="61" max="61" width="17.28515625" style="153" customWidth="1"/>
    <col min="62" max="62" width="19.5703125" style="147" customWidth="1"/>
    <col min="63" max="63" width="16" style="148" customWidth="1"/>
    <col min="64" max="64" width="28" style="148" customWidth="1"/>
    <col min="65" max="65" width="28" style="150" customWidth="1"/>
    <col min="66" max="66" width="28" style="154" hidden="1" customWidth="1"/>
    <col min="67" max="69" width="20.5703125" style="154" hidden="1" customWidth="1"/>
    <col min="70" max="70" width="20.5703125" style="148" hidden="1" customWidth="1"/>
    <col min="71" max="72" width="20.5703125" style="150" hidden="1" customWidth="1"/>
    <col min="73" max="73" width="20.5703125" style="155" hidden="1" customWidth="1"/>
    <col min="74" max="75" width="20.5703125" style="150" hidden="1" customWidth="1"/>
    <col min="76" max="76" width="20.5703125" style="148" hidden="1" customWidth="1"/>
    <col min="77" max="88" width="20.5703125" style="150" hidden="1" customWidth="1"/>
    <col min="89" max="91" width="20.5703125" style="155" hidden="1" customWidth="1"/>
    <col min="92" max="16384" width="15.5703125" style="150"/>
  </cols>
  <sheetData>
    <row r="1" spans="1:91" ht="66" hidden="1" customHeight="1">
      <c r="E1" s="151">
        <f t="shared" ref="E1:AN1" si="0">VALUE(YEAR(E6)&amp;TEXT(MONTH(E6),"00"))</f>
        <v>202401</v>
      </c>
      <c r="F1" s="151">
        <f t="shared" si="0"/>
        <v>202402</v>
      </c>
      <c r="G1" s="151">
        <f t="shared" si="0"/>
        <v>202403</v>
      </c>
      <c r="H1" s="151">
        <f t="shared" si="0"/>
        <v>202404</v>
      </c>
      <c r="I1" s="151">
        <f t="shared" si="0"/>
        <v>202405</v>
      </c>
      <c r="J1" s="151">
        <f t="shared" si="0"/>
        <v>202406</v>
      </c>
      <c r="K1" s="151">
        <f t="shared" si="0"/>
        <v>202407</v>
      </c>
      <c r="L1" s="151">
        <f t="shared" si="0"/>
        <v>202408</v>
      </c>
      <c r="M1" s="151">
        <f t="shared" si="0"/>
        <v>202409</v>
      </c>
      <c r="N1" s="151">
        <f t="shared" si="0"/>
        <v>202410</v>
      </c>
      <c r="O1" s="151">
        <f t="shared" si="0"/>
        <v>202411</v>
      </c>
      <c r="P1" s="151">
        <f t="shared" si="0"/>
        <v>202412</v>
      </c>
      <c r="Q1" s="151">
        <f t="shared" si="0"/>
        <v>202501</v>
      </c>
      <c r="R1" s="151">
        <f t="shared" si="0"/>
        <v>202502</v>
      </c>
      <c r="S1" s="151">
        <f t="shared" si="0"/>
        <v>202503</v>
      </c>
      <c r="T1" s="151">
        <f t="shared" si="0"/>
        <v>202504</v>
      </c>
      <c r="U1" s="151">
        <f t="shared" si="0"/>
        <v>202505</v>
      </c>
      <c r="V1" s="151">
        <f t="shared" si="0"/>
        <v>202506</v>
      </c>
      <c r="W1" s="151">
        <f t="shared" si="0"/>
        <v>202507</v>
      </c>
      <c r="X1" s="151">
        <f t="shared" si="0"/>
        <v>202508</v>
      </c>
      <c r="Y1" s="151">
        <f t="shared" si="0"/>
        <v>202509</v>
      </c>
      <c r="Z1" s="151">
        <f t="shared" si="0"/>
        <v>202510</v>
      </c>
      <c r="AA1" s="151">
        <f t="shared" si="0"/>
        <v>202511</v>
      </c>
      <c r="AB1" s="151">
        <f t="shared" si="0"/>
        <v>202512</v>
      </c>
      <c r="AC1" s="151">
        <f t="shared" si="0"/>
        <v>202601</v>
      </c>
      <c r="AD1" s="151">
        <f t="shared" si="0"/>
        <v>202602</v>
      </c>
      <c r="AE1" s="151">
        <f t="shared" si="0"/>
        <v>202603</v>
      </c>
      <c r="AF1" s="151">
        <f t="shared" si="0"/>
        <v>202604</v>
      </c>
      <c r="AG1" s="151">
        <f t="shared" si="0"/>
        <v>202605</v>
      </c>
      <c r="AH1" s="151">
        <f t="shared" si="0"/>
        <v>202606</v>
      </c>
      <c r="AI1" s="151">
        <f t="shared" si="0"/>
        <v>202607</v>
      </c>
      <c r="AJ1" s="151">
        <f t="shared" si="0"/>
        <v>202608</v>
      </c>
      <c r="AK1" s="151">
        <f t="shared" si="0"/>
        <v>202609</v>
      </c>
      <c r="AL1" s="151">
        <f t="shared" si="0"/>
        <v>202610</v>
      </c>
      <c r="AM1" s="151">
        <f t="shared" si="0"/>
        <v>202611</v>
      </c>
      <c r="AN1" s="151">
        <f t="shared" si="0"/>
        <v>202612</v>
      </c>
      <c r="BK1" s="150"/>
      <c r="BL1" s="150"/>
    </row>
    <row r="2" spans="1:91" ht="25.5" customHeight="1">
      <c r="A2" s="156"/>
      <c r="B2" s="158"/>
      <c r="C2" s="234" t="s">
        <v>20</v>
      </c>
      <c r="BI2" s="157"/>
      <c r="BJ2" s="156"/>
      <c r="BK2" s="158" t="s">
        <v>21</v>
      </c>
    </row>
    <row r="3" spans="1:91" ht="25.5" customHeight="1">
      <c r="A3" s="150"/>
      <c r="B3" s="159"/>
      <c r="C3" s="236" t="s">
        <v>22</v>
      </c>
      <c r="BI3" s="157"/>
      <c r="BJ3" s="156"/>
      <c r="BL3" s="159"/>
      <c r="BM3" s="159"/>
      <c r="BN3" s="159"/>
    </row>
    <row r="4" spans="1:91" ht="25.5" customHeight="1">
      <c r="A4" s="399" t="s">
        <v>417</v>
      </c>
      <c r="B4" s="400"/>
      <c r="C4" s="237" t="s">
        <v>24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I4" s="157"/>
      <c r="BJ4" s="156"/>
      <c r="BK4" s="159"/>
      <c r="BL4" s="159"/>
      <c r="BM4" s="159"/>
      <c r="BN4" s="159"/>
    </row>
    <row r="5" spans="1:91" ht="25.5" customHeight="1">
      <c r="A5" s="156"/>
      <c r="B5" s="159"/>
      <c r="C5" s="160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I5" s="157"/>
      <c r="BJ5" s="156"/>
      <c r="BK5" s="159"/>
      <c r="BL5" s="159"/>
      <c r="BM5" s="159"/>
      <c r="BN5" s="160"/>
    </row>
    <row r="6" spans="1:91" s="161" customFormat="1" ht="90.75" customHeight="1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320" t="s">
        <v>31</v>
      </c>
      <c r="BO6" s="163" t="s">
        <v>32</v>
      </c>
      <c r="BP6" s="321" t="s">
        <v>33</v>
      </c>
      <c r="BQ6" s="165" t="s">
        <v>34</v>
      </c>
      <c r="BR6" s="322" t="s">
        <v>35</v>
      </c>
      <c r="BS6" s="315" t="s">
        <v>36</v>
      </c>
      <c r="BT6" s="300" t="s">
        <v>30</v>
      </c>
      <c r="BU6" s="323" t="s">
        <v>37</v>
      </c>
      <c r="BV6" s="324" t="s">
        <v>38</v>
      </c>
      <c r="BW6" s="325" t="s">
        <v>39</v>
      </c>
      <c r="BX6" s="164" t="s">
        <v>40</v>
      </c>
      <c r="BY6" s="316" t="s">
        <v>6</v>
      </c>
      <c r="BZ6" s="338" t="s">
        <v>7</v>
      </c>
      <c r="CA6" s="338" t="s">
        <v>8</v>
      </c>
      <c r="CB6" s="338" t="s">
        <v>41</v>
      </c>
      <c r="CC6" s="170" t="s">
        <v>42</v>
      </c>
      <c r="CD6" s="171" t="s">
        <v>43</v>
      </c>
      <c r="CE6" s="172" t="s">
        <v>44</v>
      </c>
      <c r="CF6" s="171" t="s">
        <v>43</v>
      </c>
      <c r="CG6" s="173" t="s">
        <v>45</v>
      </c>
      <c r="CH6" s="171" t="s">
        <v>43</v>
      </c>
      <c r="CI6" s="173" t="s">
        <v>46</v>
      </c>
      <c r="CJ6" s="171" t="s">
        <v>43</v>
      </c>
      <c r="CK6" s="360" t="s">
        <v>47</v>
      </c>
      <c r="CL6" s="360" t="s">
        <v>48</v>
      </c>
      <c r="CM6" s="360" t="s">
        <v>49</v>
      </c>
    </row>
    <row r="7" spans="1:91" ht="30.75" customHeight="1">
      <c r="A7" s="137" t="s">
        <v>418</v>
      </c>
      <c r="B7" s="137" t="s">
        <v>419</v>
      </c>
      <c r="C7" s="138" t="s">
        <v>420</v>
      </c>
      <c r="D7" s="139" t="str">
        <f ca="1">IF(BT7&lt;TODAY(),"Terminé",(IF(BS7&gt;=TODAY(),"A venir","En cours")))</f>
        <v>En cours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313">
        <f t="shared" ref="BA7:BA37" si="1">BT7</f>
        <v>46768</v>
      </c>
      <c r="BN7" s="177" t="s">
        <v>421</v>
      </c>
      <c r="BO7" s="174" t="s">
        <v>418</v>
      </c>
      <c r="BP7" s="178" t="s">
        <v>234</v>
      </c>
      <c r="BQ7" s="178" t="s">
        <v>234</v>
      </c>
      <c r="BR7" s="178" t="s">
        <v>60</v>
      </c>
      <c r="BS7" s="179">
        <v>45308</v>
      </c>
      <c r="BT7" s="179">
        <v>46768</v>
      </c>
      <c r="BU7" s="179">
        <f t="shared" ref="BU7:BU37" si="2">IF(DAY(BS7)&lt;=15,DATE(YEAR(BS7),MONTH(BS7),1),EOMONTH(BS7,0))</f>
        <v>45322</v>
      </c>
      <c r="BV7" s="179">
        <f t="shared" ref="BV7:BV37" si="3">IF(DAY(BT7)&lt;=15,DATE(YEAR(BT7),MONTH(BT7),1),EOMONTH(BT7,0))</f>
        <v>46783</v>
      </c>
      <c r="BW7" s="175" t="s">
        <v>0</v>
      </c>
      <c r="BX7" s="175" t="s">
        <v>422</v>
      </c>
      <c r="BY7" s="176"/>
      <c r="BZ7" s="176" t="s">
        <v>10</v>
      </c>
      <c r="CA7" s="180"/>
      <c r="CB7" s="180"/>
      <c r="CC7" s="181">
        <f>CE7-60</f>
        <v>45038</v>
      </c>
      <c r="CD7" s="181">
        <f t="shared" ref="CD7:CD37" si="4">IF(DAY(CC7)&lt;=15,DATE(YEAR(CC7),MONTH(CC7),1),EOMONTH(CC7,0))</f>
        <v>45046</v>
      </c>
      <c r="CE7" s="181">
        <f t="shared" ref="CE7:CE37" si="5">CG7</f>
        <v>45098</v>
      </c>
      <c r="CF7" s="181">
        <f t="shared" ref="CF7:CF37" si="6">IF(DAY(CE7)&lt;=15,DATE(YEAR(CE7),MONTH(CE7),1),EOMONTH(CE7,0))</f>
        <v>45107</v>
      </c>
      <c r="CG7" s="181">
        <f t="shared" ref="CG7:CG16" si="7">CI7-210</f>
        <v>45098</v>
      </c>
      <c r="CH7" s="181">
        <f t="shared" ref="CH7:CH37" si="8">IF(DAY(CG7)&lt;=15,DATE(YEAR(CG7),MONTH(CG7),1),EOMONTH(CG7,0))</f>
        <v>45107</v>
      </c>
      <c r="CI7" s="181">
        <f t="shared" ref="CI7:CI37" si="9">BS7</f>
        <v>45308</v>
      </c>
      <c r="CJ7" s="181">
        <f t="shared" ref="CJ7:CJ37" si="10">IF(DAY(CI7)&lt;=15,DATE(YEAR(CI7),MONTH(CI7),1),EOMONTH(CI7,0))</f>
        <v>45322</v>
      </c>
      <c r="CK7" s="152">
        <f t="shared" ref="CK7:CK40" si="11">BT7-270</f>
        <v>46498</v>
      </c>
      <c r="CL7" s="152">
        <f t="shared" ref="CL7:CL40" si="12">BT7-210</f>
        <v>46558</v>
      </c>
      <c r="CM7" s="152">
        <f t="shared" ref="CM7:CM40" si="13">BT7-60</f>
        <v>46708</v>
      </c>
    </row>
    <row r="8" spans="1:91" ht="30.75" customHeight="1">
      <c r="A8" s="137" t="s">
        <v>423</v>
      </c>
      <c r="B8" s="137" t="s">
        <v>419</v>
      </c>
      <c r="C8" s="138" t="s">
        <v>424</v>
      </c>
      <c r="D8" s="139" t="str">
        <f t="shared" ref="D8:D37" ca="1" si="14">IF(BT8&lt;TODAY(),"Terminé",(IF(BS8&gt;=TODAY(),"A venir","En cours")))</f>
        <v>En cours</v>
      </c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313">
        <f t="shared" si="1"/>
        <v>46084</v>
      </c>
      <c r="BN8" s="177" t="s">
        <v>423</v>
      </c>
      <c r="BO8" s="174" t="s">
        <v>423</v>
      </c>
      <c r="BP8" s="178" t="s">
        <v>234</v>
      </c>
      <c r="BQ8" s="178" t="s">
        <v>234</v>
      </c>
      <c r="BR8" s="178" t="s">
        <v>60</v>
      </c>
      <c r="BS8" s="179">
        <v>43894</v>
      </c>
      <c r="BT8" s="179">
        <v>46084</v>
      </c>
      <c r="BU8" s="179">
        <f t="shared" si="2"/>
        <v>43891</v>
      </c>
      <c r="BV8" s="179">
        <f t="shared" si="3"/>
        <v>46082</v>
      </c>
      <c r="BW8" s="175" t="s">
        <v>0</v>
      </c>
      <c r="BX8" s="175" t="s">
        <v>425</v>
      </c>
      <c r="BY8" s="176"/>
      <c r="BZ8" s="176" t="s">
        <v>15</v>
      </c>
      <c r="CA8" s="180"/>
      <c r="CB8" s="180"/>
      <c r="CC8" s="181">
        <f>CE8-60</f>
        <v>43624</v>
      </c>
      <c r="CD8" s="181">
        <f t="shared" si="4"/>
        <v>43617</v>
      </c>
      <c r="CE8" s="181">
        <f t="shared" si="5"/>
        <v>43684</v>
      </c>
      <c r="CF8" s="181">
        <f t="shared" si="6"/>
        <v>43678</v>
      </c>
      <c r="CG8" s="181">
        <f t="shared" si="7"/>
        <v>43684</v>
      </c>
      <c r="CH8" s="181">
        <f t="shared" si="8"/>
        <v>43678</v>
      </c>
      <c r="CI8" s="181">
        <f t="shared" si="9"/>
        <v>43894</v>
      </c>
      <c r="CJ8" s="181">
        <f t="shared" si="10"/>
        <v>43891</v>
      </c>
      <c r="CK8" s="152">
        <f t="shared" si="11"/>
        <v>45814</v>
      </c>
      <c r="CL8" s="152">
        <f t="shared" si="12"/>
        <v>45874</v>
      </c>
      <c r="CM8" s="152">
        <f t="shared" si="13"/>
        <v>46024</v>
      </c>
    </row>
    <row r="9" spans="1:91" ht="30.75" customHeight="1">
      <c r="A9" s="137" t="s">
        <v>75</v>
      </c>
      <c r="B9" s="137" t="s">
        <v>419</v>
      </c>
      <c r="C9" s="138" t="s">
        <v>424</v>
      </c>
      <c r="D9" s="139" t="str">
        <f t="shared" ca="1" si="14"/>
        <v>A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1"/>
        <v>47545</v>
      </c>
      <c r="BN9" s="177" t="s">
        <v>423</v>
      </c>
      <c r="BO9" s="174" t="s">
        <v>70</v>
      </c>
      <c r="BP9" s="178" t="s">
        <v>234</v>
      </c>
      <c r="BQ9" s="178" t="s">
        <v>234</v>
      </c>
      <c r="BR9" s="178" t="s">
        <v>60</v>
      </c>
      <c r="BS9" s="179">
        <v>46085</v>
      </c>
      <c r="BT9" s="179">
        <v>47545</v>
      </c>
      <c r="BU9" s="179">
        <f t="shared" si="2"/>
        <v>46082</v>
      </c>
      <c r="BV9" s="179">
        <f t="shared" si="3"/>
        <v>47543</v>
      </c>
      <c r="BW9" s="175" t="s">
        <v>0</v>
      </c>
      <c r="BX9" s="175"/>
      <c r="BY9" s="176"/>
      <c r="BZ9" s="176" t="s">
        <v>15</v>
      </c>
      <c r="CA9" s="180" t="s">
        <v>11</v>
      </c>
      <c r="CB9" s="180"/>
      <c r="CC9" s="181">
        <f>CE9-120</f>
        <v>45755</v>
      </c>
      <c r="CD9" s="181">
        <f t="shared" si="4"/>
        <v>45748</v>
      </c>
      <c r="CE9" s="181">
        <f t="shared" si="5"/>
        <v>45875</v>
      </c>
      <c r="CF9" s="181">
        <f t="shared" si="6"/>
        <v>45870</v>
      </c>
      <c r="CG9" s="181">
        <f t="shared" si="7"/>
        <v>45875</v>
      </c>
      <c r="CH9" s="181">
        <f t="shared" si="8"/>
        <v>45870</v>
      </c>
      <c r="CI9" s="181">
        <f t="shared" si="9"/>
        <v>46085</v>
      </c>
      <c r="CJ9" s="181">
        <f t="shared" si="10"/>
        <v>46082</v>
      </c>
      <c r="CK9" s="152">
        <f t="shared" si="11"/>
        <v>47275</v>
      </c>
      <c r="CL9" s="152">
        <f t="shared" si="12"/>
        <v>47335</v>
      </c>
      <c r="CM9" s="152">
        <f t="shared" si="13"/>
        <v>47485</v>
      </c>
    </row>
    <row r="10" spans="1:91" ht="25.5" customHeight="1">
      <c r="A10" s="137" t="s">
        <v>426</v>
      </c>
      <c r="B10" s="137" t="s">
        <v>419</v>
      </c>
      <c r="C10" s="138" t="s">
        <v>427</v>
      </c>
      <c r="D10" s="139" t="str">
        <f t="shared" ca="1" si="14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1"/>
        <v>46794</v>
      </c>
      <c r="BN10" s="177" t="s">
        <v>428</v>
      </c>
      <c r="BO10" s="182" t="s">
        <v>426</v>
      </c>
      <c r="BP10" s="178" t="s">
        <v>234</v>
      </c>
      <c r="BQ10" s="178" t="s">
        <v>234</v>
      </c>
      <c r="BR10" s="178" t="s">
        <v>60</v>
      </c>
      <c r="BS10" s="179">
        <v>45334</v>
      </c>
      <c r="BT10" s="179">
        <v>46794</v>
      </c>
      <c r="BU10" s="179">
        <f t="shared" si="2"/>
        <v>45323</v>
      </c>
      <c r="BV10" s="179">
        <f t="shared" si="3"/>
        <v>46784</v>
      </c>
      <c r="BW10" s="175" t="s">
        <v>0</v>
      </c>
      <c r="BX10" s="175" t="s">
        <v>429</v>
      </c>
      <c r="BY10" s="176"/>
      <c r="BZ10" s="176" t="s">
        <v>10</v>
      </c>
      <c r="CA10" s="180"/>
      <c r="CB10" s="180"/>
      <c r="CC10" s="181">
        <f>CE10-60</f>
        <v>45064</v>
      </c>
      <c r="CD10" s="181">
        <f t="shared" si="4"/>
        <v>45077</v>
      </c>
      <c r="CE10" s="181">
        <f t="shared" si="5"/>
        <v>45124</v>
      </c>
      <c r="CF10" s="181">
        <f t="shared" si="6"/>
        <v>45138</v>
      </c>
      <c r="CG10" s="181">
        <f t="shared" si="7"/>
        <v>45124</v>
      </c>
      <c r="CH10" s="181">
        <f t="shared" si="8"/>
        <v>45138</v>
      </c>
      <c r="CI10" s="181">
        <f t="shared" si="9"/>
        <v>45334</v>
      </c>
      <c r="CJ10" s="181">
        <f t="shared" si="10"/>
        <v>45323</v>
      </c>
      <c r="CK10" s="152">
        <f t="shared" si="11"/>
        <v>46524</v>
      </c>
      <c r="CL10" s="152">
        <f t="shared" si="12"/>
        <v>46584</v>
      </c>
      <c r="CM10" s="152">
        <f t="shared" si="13"/>
        <v>46734</v>
      </c>
    </row>
    <row r="11" spans="1:91" ht="25.5" customHeight="1">
      <c r="A11" s="137" t="s">
        <v>430</v>
      </c>
      <c r="B11" s="137" t="s">
        <v>431</v>
      </c>
      <c r="C11" s="138" t="s">
        <v>432</v>
      </c>
      <c r="D11" s="139" t="str">
        <f ca="1">IF(BT11&lt;TODAY(),"Terminé",(IF(BS11&gt;=TODAY(),"A venir","En cours")))</f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>BT11</f>
        <v>45878</v>
      </c>
      <c r="BN11" s="177" t="s">
        <v>433</v>
      </c>
      <c r="BO11" s="174" t="s">
        <v>430</v>
      </c>
      <c r="BP11" s="178" t="s">
        <v>234</v>
      </c>
      <c r="BQ11" s="178" t="s">
        <v>234</v>
      </c>
      <c r="BR11" s="178" t="s">
        <v>252</v>
      </c>
      <c r="BS11" s="179">
        <v>44418</v>
      </c>
      <c r="BT11" s="179">
        <v>45878</v>
      </c>
      <c r="BU11" s="179">
        <f>IF(DAY(BS11)&lt;=15,DATE(YEAR(BS11),MONTH(BS11),1),EOMONTH(BS11,0))</f>
        <v>44409</v>
      </c>
      <c r="BV11" s="179">
        <f>IF(DAY(BT11)&lt;=15,DATE(YEAR(BT11),MONTH(BT11),1),EOMONTH(BT11,0))</f>
        <v>45870</v>
      </c>
      <c r="BW11" s="175" t="s">
        <v>0</v>
      </c>
      <c r="BX11" s="175" t="s">
        <v>434</v>
      </c>
      <c r="BY11" s="176"/>
      <c r="BZ11" s="176" t="s">
        <v>10</v>
      </c>
      <c r="CA11" s="180"/>
      <c r="CB11" s="180"/>
      <c r="CC11" s="181">
        <f>CE11-60</f>
        <v>44148</v>
      </c>
      <c r="CD11" s="181">
        <f>IF(DAY(CC11)&lt;=15,DATE(YEAR(CC11),MONTH(CC11),1),EOMONTH(CC11,0))</f>
        <v>44136</v>
      </c>
      <c r="CE11" s="181">
        <f>CG11</f>
        <v>44208</v>
      </c>
      <c r="CF11" s="181">
        <f>IF(DAY(CE11)&lt;=15,DATE(YEAR(CE11),MONTH(CE11),1),EOMONTH(CE11,0))</f>
        <v>44197</v>
      </c>
      <c r="CG11" s="181">
        <f>CI11-210</f>
        <v>44208</v>
      </c>
      <c r="CH11" s="181">
        <f>IF(DAY(CG11)&lt;=15,DATE(YEAR(CG11),MONTH(CG11),1),EOMONTH(CG11,0))</f>
        <v>44197</v>
      </c>
      <c r="CI11" s="181">
        <f>BS11</f>
        <v>44418</v>
      </c>
      <c r="CJ11" s="181">
        <f>IF(DAY(CI11)&lt;=15,DATE(YEAR(CI11),MONTH(CI11),1),EOMONTH(CI11,0))</f>
        <v>44409</v>
      </c>
      <c r="CK11" s="152">
        <f>BT11-270</f>
        <v>45608</v>
      </c>
      <c r="CL11" s="152">
        <f>BT11-210</f>
        <v>45668</v>
      </c>
      <c r="CM11" s="152">
        <f>BT11-60</f>
        <v>45818</v>
      </c>
    </row>
    <row r="12" spans="1:91" ht="27.6" customHeight="1">
      <c r="A12" s="137" t="s">
        <v>435</v>
      </c>
      <c r="B12" s="137" t="s">
        <v>419</v>
      </c>
      <c r="C12" s="138" t="s">
        <v>436</v>
      </c>
      <c r="D12" s="139" t="str">
        <f t="shared" ca="1" si="14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1"/>
        <v>45823</v>
      </c>
      <c r="BN12" s="177" t="s">
        <v>435</v>
      </c>
      <c r="BO12" s="174" t="s">
        <v>435</v>
      </c>
      <c r="BP12" s="178" t="s">
        <v>234</v>
      </c>
      <c r="BQ12" s="178" t="s">
        <v>234</v>
      </c>
      <c r="BR12" s="178" t="s">
        <v>60</v>
      </c>
      <c r="BS12" s="179">
        <v>44363</v>
      </c>
      <c r="BT12" s="179">
        <v>45823</v>
      </c>
      <c r="BU12" s="179">
        <f t="shared" si="2"/>
        <v>44377</v>
      </c>
      <c r="BV12" s="179">
        <f t="shared" si="3"/>
        <v>45809</v>
      </c>
      <c r="BW12" s="175" t="s">
        <v>0</v>
      </c>
      <c r="BX12" s="175" t="s">
        <v>437</v>
      </c>
      <c r="BY12" s="176"/>
      <c r="BZ12" s="176" t="s">
        <v>15</v>
      </c>
      <c r="CA12" s="180"/>
      <c r="CB12" s="180"/>
      <c r="CC12" s="181">
        <f>CE12-60</f>
        <v>44093</v>
      </c>
      <c r="CD12" s="181">
        <f t="shared" si="4"/>
        <v>44104</v>
      </c>
      <c r="CE12" s="181">
        <f t="shared" si="5"/>
        <v>44153</v>
      </c>
      <c r="CF12" s="181">
        <f t="shared" si="6"/>
        <v>44165</v>
      </c>
      <c r="CG12" s="181">
        <f t="shared" si="7"/>
        <v>44153</v>
      </c>
      <c r="CH12" s="181">
        <f t="shared" si="8"/>
        <v>44165</v>
      </c>
      <c r="CI12" s="181">
        <f t="shared" si="9"/>
        <v>44363</v>
      </c>
      <c r="CJ12" s="181">
        <f t="shared" si="10"/>
        <v>44377</v>
      </c>
      <c r="CK12" s="152">
        <f t="shared" si="11"/>
        <v>45553</v>
      </c>
      <c r="CL12" s="152">
        <f t="shared" si="12"/>
        <v>45613</v>
      </c>
      <c r="CM12" s="152">
        <f t="shared" si="13"/>
        <v>45763</v>
      </c>
    </row>
    <row r="13" spans="1:91" ht="28.5" customHeight="1">
      <c r="A13" s="137" t="s">
        <v>438</v>
      </c>
      <c r="B13" s="137" t="s">
        <v>419</v>
      </c>
      <c r="C13" s="138" t="s">
        <v>439</v>
      </c>
      <c r="D13" s="139" t="str">
        <f t="shared" ca="1" si="14"/>
        <v>A venir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1"/>
        <v>47291</v>
      </c>
      <c r="BN13" s="177" t="s">
        <v>435</v>
      </c>
      <c r="BO13" s="174" t="s">
        <v>438</v>
      </c>
      <c r="BP13" s="178" t="s">
        <v>234</v>
      </c>
      <c r="BQ13" s="178" t="s">
        <v>234</v>
      </c>
      <c r="BR13" s="178" t="s">
        <v>60</v>
      </c>
      <c r="BS13" s="179">
        <v>45831</v>
      </c>
      <c r="BT13" s="179">
        <v>47291</v>
      </c>
      <c r="BU13" s="179">
        <f t="shared" si="2"/>
        <v>45838</v>
      </c>
      <c r="BV13" s="179">
        <f t="shared" si="3"/>
        <v>47299</v>
      </c>
      <c r="BW13" s="175" t="s">
        <v>0</v>
      </c>
      <c r="BX13" s="175" t="s">
        <v>437</v>
      </c>
      <c r="BY13" s="176"/>
      <c r="BZ13" s="176" t="s">
        <v>15</v>
      </c>
      <c r="CA13" s="180" t="s">
        <v>11</v>
      </c>
      <c r="CB13" s="180"/>
      <c r="CC13" s="181">
        <f>CE13-120</f>
        <v>45501</v>
      </c>
      <c r="CD13" s="181">
        <f t="shared" si="4"/>
        <v>45504</v>
      </c>
      <c r="CE13" s="181">
        <f t="shared" si="5"/>
        <v>45621</v>
      </c>
      <c r="CF13" s="181">
        <f t="shared" si="6"/>
        <v>45626</v>
      </c>
      <c r="CG13" s="181">
        <f t="shared" si="7"/>
        <v>45621</v>
      </c>
      <c r="CH13" s="181">
        <f t="shared" si="8"/>
        <v>45626</v>
      </c>
      <c r="CI13" s="181">
        <f t="shared" si="9"/>
        <v>45831</v>
      </c>
      <c r="CJ13" s="181">
        <f t="shared" si="10"/>
        <v>45838</v>
      </c>
      <c r="CK13" s="152">
        <f t="shared" si="11"/>
        <v>47021</v>
      </c>
      <c r="CL13" s="152">
        <f t="shared" si="12"/>
        <v>47081</v>
      </c>
      <c r="CM13" s="152">
        <f t="shared" si="13"/>
        <v>47231</v>
      </c>
    </row>
    <row r="14" spans="1:91" ht="27" customHeight="1">
      <c r="A14" s="137" t="s">
        <v>440</v>
      </c>
      <c r="B14" s="137" t="s">
        <v>419</v>
      </c>
      <c r="C14" s="138" t="s">
        <v>441</v>
      </c>
      <c r="D14" s="139" t="str">
        <f t="shared" ca="1" si="14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1"/>
        <v>46662</v>
      </c>
      <c r="BN14" s="177" t="s">
        <v>440</v>
      </c>
      <c r="BO14" s="174" t="s">
        <v>440</v>
      </c>
      <c r="BP14" s="178" t="s">
        <v>234</v>
      </c>
      <c r="BQ14" s="178" t="s">
        <v>234</v>
      </c>
      <c r="BR14" s="178" t="s">
        <v>60</v>
      </c>
      <c r="BS14" s="179">
        <v>45202</v>
      </c>
      <c r="BT14" s="179">
        <v>46662</v>
      </c>
      <c r="BU14" s="179">
        <f t="shared" si="2"/>
        <v>45200</v>
      </c>
      <c r="BV14" s="179">
        <f t="shared" si="3"/>
        <v>46661</v>
      </c>
      <c r="BW14" s="175" t="s">
        <v>0</v>
      </c>
      <c r="BX14" s="175" t="s">
        <v>442</v>
      </c>
      <c r="BY14" s="176"/>
      <c r="BZ14" s="176" t="s">
        <v>10</v>
      </c>
      <c r="CA14" s="180"/>
      <c r="CB14" s="180"/>
      <c r="CC14" s="181">
        <f>CE14-60</f>
        <v>44932</v>
      </c>
      <c r="CD14" s="181">
        <f t="shared" si="4"/>
        <v>44927</v>
      </c>
      <c r="CE14" s="181">
        <f t="shared" si="5"/>
        <v>44992</v>
      </c>
      <c r="CF14" s="181">
        <f t="shared" si="6"/>
        <v>44986</v>
      </c>
      <c r="CG14" s="181">
        <f t="shared" si="7"/>
        <v>44992</v>
      </c>
      <c r="CH14" s="181">
        <f t="shared" si="8"/>
        <v>44986</v>
      </c>
      <c r="CI14" s="181">
        <f t="shared" si="9"/>
        <v>45202</v>
      </c>
      <c r="CJ14" s="181">
        <f t="shared" si="10"/>
        <v>45200</v>
      </c>
      <c r="CK14" s="152">
        <f t="shared" si="11"/>
        <v>46392</v>
      </c>
      <c r="CL14" s="152">
        <f t="shared" si="12"/>
        <v>46452</v>
      </c>
      <c r="CM14" s="152">
        <f t="shared" si="13"/>
        <v>46602</v>
      </c>
    </row>
    <row r="15" spans="1:91" ht="25.5" customHeight="1">
      <c r="A15" s="137" t="s">
        <v>443</v>
      </c>
      <c r="B15" s="137" t="s">
        <v>444</v>
      </c>
      <c r="C15" s="138" t="s">
        <v>445</v>
      </c>
      <c r="D15" s="139" t="str">
        <f t="shared" ca="1" si="14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1"/>
        <v>45823</v>
      </c>
      <c r="BN15" s="177" t="s">
        <v>446</v>
      </c>
      <c r="BO15" s="174" t="s">
        <v>443</v>
      </c>
      <c r="BP15" s="178" t="s">
        <v>234</v>
      </c>
      <c r="BQ15" s="178" t="s">
        <v>234</v>
      </c>
      <c r="BR15" s="178" t="s">
        <v>205</v>
      </c>
      <c r="BS15" s="179">
        <v>44188</v>
      </c>
      <c r="BT15" s="179">
        <v>45823</v>
      </c>
      <c r="BU15" s="179">
        <f t="shared" si="2"/>
        <v>44196</v>
      </c>
      <c r="BV15" s="179">
        <f t="shared" si="3"/>
        <v>45809</v>
      </c>
      <c r="BW15" s="175" t="s">
        <v>0</v>
      </c>
      <c r="BX15" s="175" t="s">
        <v>447</v>
      </c>
      <c r="BY15" s="176"/>
      <c r="BZ15" s="176" t="s">
        <v>15</v>
      </c>
      <c r="CA15" s="180"/>
      <c r="CB15" s="180"/>
      <c r="CC15" s="181">
        <f>CE15-60</f>
        <v>43918</v>
      </c>
      <c r="CD15" s="181">
        <f t="shared" si="4"/>
        <v>43921</v>
      </c>
      <c r="CE15" s="181">
        <f t="shared" si="5"/>
        <v>43978</v>
      </c>
      <c r="CF15" s="181">
        <f t="shared" si="6"/>
        <v>43982</v>
      </c>
      <c r="CG15" s="181">
        <f t="shared" si="7"/>
        <v>43978</v>
      </c>
      <c r="CH15" s="181">
        <f t="shared" si="8"/>
        <v>43982</v>
      </c>
      <c r="CI15" s="181">
        <f t="shared" si="9"/>
        <v>44188</v>
      </c>
      <c r="CJ15" s="181">
        <f t="shared" si="10"/>
        <v>44196</v>
      </c>
      <c r="CK15" s="152">
        <f t="shared" si="11"/>
        <v>45553</v>
      </c>
      <c r="CL15" s="152">
        <f t="shared" si="12"/>
        <v>45613</v>
      </c>
      <c r="CM15" s="152">
        <f t="shared" si="13"/>
        <v>45763</v>
      </c>
    </row>
    <row r="16" spans="1:91" ht="25.5" customHeight="1">
      <c r="A16" s="137" t="s">
        <v>448</v>
      </c>
      <c r="B16" s="137" t="s">
        <v>444</v>
      </c>
      <c r="C16" s="138" t="s">
        <v>445</v>
      </c>
      <c r="D16" s="139" t="str">
        <f t="shared" ca="1" si="14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1"/>
        <v>47164</v>
      </c>
      <c r="BN16" s="177" t="s">
        <v>446</v>
      </c>
      <c r="BO16" s="174" t="s">
        <v>448</v>
      </c>
      <c r="BP16" s="178" t="s">
        <v>234</v>
      </c>
      <c r="BQ16" s="178" t="s">
        <v>234</v>
      </c>
      <c r="BR16" s="178" t="s">
        <v>205</v>
      </c>
      <c r="BS16" s="179">
        <v>45704</v>
      </c>
      <c r="BT16" s="179">
        <v>47164</v>
      </c>
      <c r="BU16" s="179">
        <f t="shared" si="2"/>
        <v>45716</v>
      </c>
      <c r="BV16" s="179">
        <f t="shared" si="3"/>
        <v>47150</v>
      </c>
      <c r="BW16" s="175" t="s">
        <v>0</v>
      </c>
      <c r="BX16" s="175" t="s">
        <v>447</v>
      </c>
      <c r="BY16" s="176"/>
      <c r="BZ16" s="176" t="s">
        <v>15</v>
      </c>
      <c r="CA16" s="180"/>
      <c r="CB16" s="180"/>
      <c r="CC16" s="181">
        <f>CE16-120</f>
        <v>45374</v>
      </c>
      <c r="CD16" s="181">
        <f t="shared" si="4"/>
        <v>45382</v>
      </c>
      <c r="CE16" s="181">
        <f t="shared" si="5"/>
        <v>45494</v>
      </c>
      <c r="CF16" s="181">
        <f t="shared" si="6"/>
        <v>45504</v>
      </c>
      <c r="CG16" s="181">
        <f t="shared" si="7"/>
        <v>45494</v>
      </c>
      <c r="CH16" s="181">
        <f t="shared" si="8"/>
        <v>45504</v>
      </c>
      <c r="CI16" s="181">
        <f t="shared" si="9"/>
        <v>45704</v>
      </c>
      <c r="CJ16" s="181">
        <f t="shared" si="10"/>
        <v>45716</v>
      </c>
      <c r="CK16" s="152">
        <f t="shared" si="11"/>
        <v>46894</v>
      </c>
      <c r="CL16" s="152">
        <f t="shared" si="12"/>
        <v>46954</v>
      </c>
      <c r="CM16" s="152">
        <f t="shared" si="13"/>
        <v>47104</v>
      </c>
    </row>
    <row r="17" spans="1:91" ht="25.5" customHeight="1">
      <c r="A17" s="137" t="s">
        <v>449</v>
      </c>
      <c r="B17" s="137" t="s">
        <v>444</v>
      </c>
      <c r="C17" s="138" t="s">
        <v>450</v>
      </c>
      <c r="D17" s="139" t="s">
        <v>68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388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v>47150</v>
      </c>
      <c r="BN17" s="177" t="s">
        <v>448</v>
      </c>
      <c r="BO17" s="174" t="s">
        <v>449</v>
      </c>
      <c r="BP17" s="178" t="s">
        <v>234</v>
      </c>
      <c r="BQ17" s="178" t="s">
        <v>234</v>
      </c>
      <c r="BR17" s="178" t="s">
        <v>205</v>
      </c>
      <c r="BS17" s="179">
        <v>45779</v>
      </c>
      <c r="BT17" s="179">
        <v>47239</v>
      </c>
      <c r="BU17" s="179">
        <f t="shared" ref="BU17" si="15">IF(DAY(BS17)&lt;=15,DATE(YEAR(BS17),MONTH(BS17),1),EOMONTH(BS17,0))</f>
        <v>45778</v>
      </c>
      <c r="BV17" s="179">
        <f t="shared" ref="BV17" si="16">IF(DAY(BT17)&lt;=15,DATE(YEAR(BT17),MONTH(BT17),1),EOMONTH(BT17,0))</f>
        <v>47239</v>
      </c>
      <c r="BW17" s="175" t="s">
        <v>0</v>
      </c>
      <c r="BX17" s="392" t="s">
        <v>450</v>
      </c>
      <c r="BY17" s="176"/>
      <c r="BZ17" s="176"/>
      <c r="CA17" s="180"/>
      <c r="CB17" s="180"/>
      <c r="CC17" s="181"/>
      <c r="CD17" s="181"/>
      <c r="CE17" s="181"/>
      <c r="CF17" s="181"/>
      <c r="CG17" s="181">
        <v>45717</v>
      </c>
      <c r="CH17" s="181">
        <f t="shared" si="8"/>
        <v>45717</v>
      </c>
      <c r="CI17" s="181">
        <v>45777</v>
      </c>
      <c r="CJ17" s="181">
        <f t="shared" si="10"/>
        <v>45777</v>
      </c>
      <c r="CK17" s="152"/>
      <c r="CL17" s="152"/>
      <c r="CM17" s="152"/>
    </row>
    <row r="18" spans="1:91" ht="25.5" customHeight="1">
      <c r="A18" s="137" t="s">
        <v>451</v>
      </c>
      <c r="B18" s="137" t="s">
        <v>444</v>
      </c>
      <c r="C18" s="138" t="s">
        <v>452</v>
      </c>
      <c r="D18" s="139" t="str">
        <f t="shared" ca="1" si="14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313">
        <f t="shared" si="1"/>
        <v>45999</v>
      </c>
      <c r="BN18" s="177" t="s">
        <v>451</v>
      </c>
      <c r="BO18" s="174" t="s">
        <v>451</v>
      </c>
      <c r="BP18" s="178" t="s">
        <v>234</v>
      </c>
      <c r="BQ18" s="178" t="s">
        <v>234</v>
      </c>
      <c r="BR18" s="178" t="s">
        <v>205</v>
      </c>
      <c r="BS18" s="179">
        <v>44550</v>
      </c>
      <c r="BT18" s="179">
        <v>45999</v>
      </c>
      <c r="BU18" s="179">
        <f t="shared" si="2"/>
        <v>44561</v>
      </c>
      <c r="BV18" s="179">
        <f t="shared" si="3"/>
        <v>45992</v>
      </c>
      <c r="BW18" s="175" t="s">
        <v>0</v>
      </c>
      <c r="BX18" s="175" t="s">
        <v>453</v>
      </c>
      <c r="BY18" s="176"/>
      <c r="BZ18" s="176" t="s">
        <v>10</v>
      </c>
      <c r="CA18" s="180"/>
      <c r="CB18" s="180"/>
      <c r="CC18" s="181">
        <f>CE18-90</f>
        <v>44280</v>
      </c>
      <c r="CD18" s="181">
        <f t="shared" si="4"/>
        <v>44286</v>
      </c>
      <c r="CE18" s="181">
        <f t="shared" si="5"/>
        <v>44370</v>
      </c>
      <c r="CF18" s="181">
        <f t="shared" si="6"/>
        <v>44377</v>
      </c>
      <c r="CG18" s="181">
        <f>CI18-180</f>
        <v>44370</v>
      </c>
      <c r="CH18" s="181">
        <f t="shared" si="8"/>
        <v>44377</v>
      </c>
      <c r="CI18" s="181">
        <f t="shared" si="9"/>
        <v>44550</v>
      </c>
      <c r="CJ18" s="181">
        <f t="shared" si="10"/>
        <v>44561</v>
      </c>
      <c r="CK18" s="152">
        <f t="shared" si="11"/>
        <v>45729</v>
      </c>
      <c r="CL18" s="152">
        <f t="shared" si="12"/>
        <v>45789</v>
      </c>
      <c r="CM18" s="152">
        <f t="shared" si="13"/>
        <v>45939</v>
      </c>
    </row>
    <row r="19" spans="1:91" ht="25.5" customHeight="1">
      <c r="A19" s="137" t="s">
        <v>75</v>
      </c>
      <c r="B19" s="137" t="s">
        <v>444</v>
      </c>
      <c r="C19" s="138" t="s">
        <v>452</v>
      </c>
      <c r="D19" s="139" t="str">
        <f t="shared" ca="1" si="14"/>
        <v>A venir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313">
        <f t="shared" si="1"/>
        <v>47460</v>
      </c>
      <c r="BN19" s="177" t="s">
        <v>451</v>
      </c>
      <c r="BO19" s="174" t="s">
        <v>70</v>
      </c>
      <c r="BP19" s="186" t="s">
        <v>234</v>
      </c>
      <c r="BQ19" s="178" t="s">
        <v>234</v>
      </c>
      <c r="BR19" s="178" t="s">
        <v>205</v>
      </c>
      <c r="BS19" s="179">
        <v>46000</v>
      </c>
      <c r="BT19" s="179">
        <v>47460</v>
      </c>
      <c r="BU19" s="179">
        <f t="shared" si="2"/>
        <v>45992</v>
      </c>
      <c r="BV19" s="179">
        <f t="shared" si="3"/>
        <v>47453</v>
      </c>
      <c r="BW19" s="175" t="s">
        <v>0</v>
      </c>
      <c r="BX19" s="175" t="s">
        <v>453</v>
      </c>
      <c r="BY19" s="176"/>
      <c r="BZ19" s="176" t="s">
        <v>10</v>
      </c>
      <c r="CA19" s="180"/>
      <c r="CB19" s="180"/>
      <c r="CC19" s="181">
        <f>CE19-120</f>
        <v>45700</v>
      </c>
      <c r="CD19" s="181">
        <f t="shared" si="4"/>
        <v>45689</v>
      </c>
      <c r="CE19" s="181">
        <f t="shared" si="5"/>
        <v>45820</v>
      </c>
      <c r="CF19" s="181">
        <f t="shared" si="6"/>
        <v>45809</v>
      </c>
      <c r="CG19" s="181">
        <f>CI19-180</f>
        <v>45820</v>
      </c>
      <c r="CH19" s="181">
        <f t="shared" si="8"/>
        <v>45809</v>
      </c>
      <c r="CI19" s="181">
        <f t="shared" si="9"/>
        <v>46000</v>
      </c>
      <c r="CJ19" s="181">
        <f t="shared" si="10"/>
        <v>45992</v>
      </c>
      <c r="CK19" s="152">
        <f t="shared" si="11"/>
        <v>47190</v>
      </c>
      <c r="CL19" s="152">
        <f t="shared" si="12"/>
        <v>47250</v>
      </c>
      <c r="CM19" s="152">
        <f t="shared" si="13"/>
        <v>47400</v>
      </c>
    </row>
    <row r="20" spans="1:91" ht="46.5" customHeight="1">
      <c r="A20" s="137" t="s">
        <v>454</v>
      </c>
      <c r="B20" s="137" t="s">
        <v>444</v>
      </c>
      <c r="C20" s="137" t="s">
        <v>455</v>
      </c>
      <c r="D20" s="139" t="str">
        <f ca="1">IF(BT20&lt;TODAY(),"Terminé",(IF(BS20&gt;=TODAY(),"A venir","En cours")))</f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313">
        <f>BT20</f>
        <v>46934</v>
      </c>
      <c r="BN20" s="174" t="s">
        <v>454</v>
      </c>
      <c r="BO20" s="174" t="s">
        <v>454</v>
      </c>
      <c r="BP20" s="178" t="s">
        <v>234</v>
      </c>
      <c r="BQ20" s="178" t="s">
        <v>234</v>
      </c>
      <c r="BR20" s="178" t="s">
        <v>60</v>
      </c>
      <c r="BS20" s="179">
        <v>45474</v>
      </c>
      <c r="BT20" s="179">
        <v>46934</v>
      </c>
      <c r="BU20" s="179">
        <f>IF(DAY(BS20)&lt;=15,DATE(YEAR(BS20),MONTH(BS20),1),EOMONTH(BS20,0))</f>
        <v>45474</v>
      </c>
      <c r="BV20" s="179">
        <f>IF(DAY(BT20)&lt;=15,DATE(YEAR(BT20),MONTH(BT20),1),EOMONTH(BT20,0))</f>
        <v>46934</v>
      </c>
      <c r="BW20" s="175"/>
      <c r="BX20" s="175"/>
      <c r="BY20" s="176"/>
      <c r="BZ20" s="176"/>
      <c r="CA20" s="180"/>
      <c r="CB20" s="180"/>
      <c r="CC20" s="181">
        <f>CE20-60</f>
        <v>45204</v>
      </c>
      <c r="CD20" s="181">
        <f>IF(DAY(CC20)&lt;=15,DATE(YEAR(CC20),MONTH(CC20),1),EOMONTH(CC20,0))</f>
        <v>45200</v>
      </c>
      <c r="CE20" s="181">
        <f>CG20</f>
        <v>45264</v>
      </c>
      <c r="CF20" s="181">
        <f>IF(DAY(CE20)&lt;=15,DATE(YEAR(CE20),MONTH(CE20),1),EOMONTH(CE20,0))</f>
        <v>45261</v>
      </c>
      <c r="CG20" s="181">
        <f>CI20-210</f>
        <v>45264</v>
      </c>
      <c r="CH20" s="181">
        <f>IF(DAY(CG20)&lt;=15,DATE(YEAR(CG20),MONTH(CG20),1),EOMONTH(CG20,0))</f>
        <v>45261</v>
      </c>
      <c r="CI20" s="181">
        <f>BS20</f>
        <v>45474</v>
      </c>
      <c r="CJ20" s="181">
        <f>IF(DAY(CI20)&lt;=15,DATE(YEAR(CI20),MONTH(CI20),1),EOMONTH(CI20,0))</f>
        <v>45474</v>
      </c>
      <c r="CK20" s="152">
        <f>BT20-270</f>
        <v>46664</v>
      </c>
      <c r="CL20" s="152">
        <f>BT20-210</f>
        <v>46724</v>
      </c>
      <c r="CM20" s="152">
        <f>BT20-60</f>
        <v>46874</v>
      </c>
    </row>
    <row r="21" spans="1:91" ht="30.6" customHeight="1">
      <c r="A21" s="137" t="s">
        <v>456</v>
      </c>
      <c r="B21" s="137" t="s">
        <v>2</v>
      </c>
      <c r="C21" s="138" t="s">
        <v>457</v>
      </c>
      <c r="D21" s="139" t="str">
        <f t="shared" ca="1" si="14"/>
        <v>En cours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313">
        <f t="shared" si="1"/>
        <v>46315</v>
      </c>
      <c r="BN21" s="177" t="s">
        <v>458</v>
      </c>
      <c r="BO21" s="174" t="s">
        <v>456</v>
      </c>
      <c r="BP21" s="178" t="s">
        <v>234</v>
      </c>
      <c r="BQ21" s="178" t="s">
        <v>234</v>
      </c>
      <c r="BR21" s="178" t="s">
        <v>60</v>
      </c>
      <c r="BS21" s="179">
        <v>44855</v>
      </c>
      <c r="BT21" s="179">
        <v>46315</v>
      </c>
      <c r="BU21" s="179">
        <f t="shared" si="2"/>
        <v>44865</v>
      </c>
      <c r="BV21" s="179">
        <f t="shared" si="3"/>
        <v>46326</v>
      </c>
      <c r="BW21" s="175" t="s">
        <v>2</v>
      </c>
      <c r="BX21" s="175" t="s">
        <v>459</v>
      </c>
      <c r="BY21" s="176"/>
      <c r="BZ21" s="176" t="s">
        <v>13</v>
      </c>
      <c r="CA21" s="180"/>
      <c r="CB21" s="180"/>
      <c r="CC21" s="181">
        <f>CE21-60</f>
        <v>44585</v>
      </c>
      <c r="CD21" s="181">
        <f t="shared" si="4"/>
        <v>44592</v>
      </c>
      <c r="CE21" s="181">
        <f t="shared" si="5"/>
        <v>44645</v>
      </c>
      <c r="CF21" s="181">
        <f t="shared" si="6"/>
        <v>44651</v>
      </c>
      <c r="CG21" s="181">
        <f t="shared" ref="CG21:CG37" si="17">CI21-210</f>
        <v>44645</v>
      </c>
      <c r="CH21" s="181">
        <f t="shared" si="8"/>
        <v>44651</v>
      </c>
      <c r="CI21" s="181">
        <f t="shared" si="9"/>
        <v>44855</v>
      </c>
      <c r="CJ21" s="181">
        <f t="shared" si="10"/>
        <v>44865</v>
      </c>
      <c r="CK21" s="152">
        <f t="shared" si="11"/>
        <v>46045</v>
      </c>
      <c r="CL21" s="152">
        <f t="shared" si="12"/>
        <v>46105</v>
      </c>
      <c r="CM21" s="152">
        <f t="shared" si="13"/>
        <v>46255</v>
      </c>
    </row>
    <row r="22" spans="1:91" ht="25.5" customHeight="1">
      <c r="A22" s="137" t="s">
        <v>75</v>
      </c>
      <c r="B22" s="137" t="s">
        <v>2</v>
      </c>
      <c r="C22" s="138" t="s">
        <v>460</v>
      </c>
      <c r="D22" s="139" t="str">
        <f t="shared" ca="1" si="14"/>
        <v>A venir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313">
        <f t="shared" si="1"/>
        <v>47776</v>
      </c>
      <c r="BN22" s="177" t="s">
        <v>458</v>
      </c>
      <c r="BO22" s="174" t="s">
        <v>70</v>
      </c>
      <c r="BP22" s="178" t="s">
        <v>234</v>
      </c>
      <c r="BQ22" s="178" t="s">
        <v>234</v>
      </c>
      <c r="BR22" s="178" t="s">
        <v>60</v>
      </c>
      <c r="BS22" s="179">
        <f>BT21+1</f>
        <v>46316</v>
      </c>
      <c r="BT22" s="179">
        <f>BS22+1460</f>
        <v>47776</v>
      </c>
      <c r="BU22" s="179">
        <f t="shared" si="2"/>
        <v>46326</v>
      </c>
      <c r="BV22" s="179">
        <f t="shared" si="3"/>
        <v>47787</v>
      </c>
      <c r="BW22" s="175" t="s">
        <v>2</v>
      </c>
      <c r="BX22" s="175" t="s">
        <v>459</v>
      </c>
      <c r="BY22" s="176"/>
      <c r="BZ22" s="176" t="s">
        <v>13</v>
      </c>
      <c r="CA22" s="180"/>
      <c r="CB22" s="180"/>
      <c r="CC22" s="181">
        <f>CE22-120</f>
        <v>45986</v>
      </c>
      <c r="CD22" s="181">
        <f t="shared" si="4"/>
        <v>45991</v>
      </c>
      <c r="CE22" s="181">
        <f t="shared" si="5"/>
        <v>46106</v>
      </c>
      <c r="CF22" s="181">
        <f t="shared" si="6"/>
        <v>46112</v>
      </c>
      <c r="CG22" s="181">
        <f t="shared" si="17"/>
        <v>46106</v>
      </c>
      <c r="CH22" s="181">
        <f t="shared" si="8"/>
        <v>46112</v>
      </c>
      <c r="CI22" s="181">
        <f t="shared" si="9"/>
        <v>46316</v>
      </c>
      <c r="CJ22" s="181">
        <f t="shared" si="10"/>
        <v>46326</v>
      </c>
      <c r="CK22" s="152">
        <f t="shared" si="11"/>
        <v>47506</v>
      </c>
      <c r="CL22" s="152">
        <f t="shared" si="12"/>
        <v>47566</v>
      </c>
      <c r="CM22" s="152">
        <f t="shared" si="13"/>
        <v>47716</v>
      </c>
    </row>
    <row r="23" spans="1:91" ht="25.5" customHeight="1">
      <c r="A23" s="137" t="s">
        <v>461</v>
      </c>
      <c r="B23" s="137" t="s">
        <v>2</v>
      </c>
      <c r="C23" s="138" t="s">
        <v>462</v>
      </c>
      <c r="D23" s="139" t="str">
        <f t="shared" ca="1" si="14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313">
        <f t="shared" si="1"/>
        <v>46852</v>
      </c>
      <c r="BN23" s="177" t="s">
        <v>463</v>
      </c>
      <c r="BO23" s="174" t="s">
        <v>461</v>
      </c>
      <c r="BP23" s="178" t="s">
        <v>234</v>
      </c>
      <c r="BQ23" s="178" t="s">
        <v>234</v>
      </c>
      <c r="BR23" s="178" t="s">
        <v>60</v>
      </c>
      <c r="BS23" s="179">
        <v>45392</v>
      </c>
      <c r="BT23" s="179">
        <f>BS23+1460</f>
        <v>46852</v>
      </c>
      <c r="BU23" s="179">
        <f>IF(DAY(BS23)&lt;=15,DATE(YEAR(BS23),MONTH(BS23),1),EOMONTH(BS23,0))</f>
        <v>45383</v>
      </c>
      <c r="BV23" s="179">
        <f t="shared" si="3"/>
        <v>46844</v>
      </c>
      <c r="BW23" s="175" t="s">
        <v>2</v>
      </c>
      <c r="BX23" s="175" t="s">
        <v>464</v>
      </c>
      <c r="BY23" s="176"/>
      <c r="BZ23" s="176" t="s">
        <v>13</v>
      </c>
      <c r="CA23" s="180"/>
      <c r="CB23" s="180"/>
      <c r="CC23" s="181">
        <f t="shared" ref="CC23:CC28" si="18">CE23-60</f>
        <v>45122</v>
      </c>
      <c r="CD23" s="181">
        <f t="shared" si="4"/>
        <v>45108</v>
      </c>
      <c r="CE23" s="181">
        <f t="shared" si="5"/>
        <v>45182</v>
      </c>
      <c r="CF23" s="181">
        <f t="shared" si="6"/>
        <v>45170</v>
      </c>
      <c r="CG23" s="181">
        <f t="shared" si="17"/>
        <v>45182</v>
      </c>
      <c r="CH23" s="181">
        <f t="shared" si="8"/>
        <v>45170</v>
      </c>
      <c r="CI23" s="181">
        <f t="shared" si="9"/>
        <v>45392</v>
      </c>
      <c r="CJ23" s="181">
        <f t="shared" si="10"/>
        <v>45383</v>
      </c>
      <c r="CK23" s="152">
        <f t="shared" si="11"/>
        <v>46582</v>
      </c>
      <c r="CL23" s="152">
        <f t="shared" si="12"/>
        <v>46642</v>
      </c>
      <c r="CM23" s="152">
        <f t="shared" si="13"/>
        <v>46792</v>
      </c>
    </row>
    <row r="24" spans="1:91" ht="25.5" customHeight="1">
      <c r="A24" s="137" t="s">
        <v>465</v>
      </c>
      <c r="B24" s="137" t="s">
        <v>2</v>
      </c>
      <c r="C24" s="137" t="s">
        <v>466</v>
      </c>
      <c r="D24" s="139" t="str">
        <f ca="1">IF(BT24&lt;TODAY(),"Terminé",(IF(BS24&gt;=TODAY(),"A venir","En cours")))</f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313">
        <f>BT24</f>
        <v>46938</v>
      </c>
      <c r="BN24" s="174" t="s">
        <v>465</v>
      </c>
      <c r="BO24" s="174" t="s">
        <v>465</v>
      </c>
      <c r="BP24" s="178" t="s">
        <v>234</v>
      </c>
      <c r="BQ24" s="178" t="s">
        <v>234</v>
      </c>
      <c r="BR24" s="178" t="s">
        <v>60</v>
      </c>
      <c r="BS24" s="179">
        <v>45478</v>
      </c>
      <c r="BT24" s="179">
        <v>46938</v>
      </c>
      <c r="BU24" s="179">
        <f>IF(DAY(BS24)&lt;=15,DATE(YEAR(BS24),MONTH(BS24),1),EOMONTH(BS24,0))</f>
        <v>45474</v>
      </c>
      <c r="BV24" s="179">
        <f>IF(DAY(BT24)&lt;=15,DATE(YEAR(BT24),MONTH(BT24),1),EOMONTH(BT24,0))</f>
        <v>46935</v>
      </c>
      <c r="BW24" s="175"/>
      <c r="BX24" s="175"/>
      <c r="BY24" s="176"/>
      <c r="BZ24" s="176"/>
      <c r="CA24" s="180"/>
      <c r="CB24" s="180"/>
      <c r="CC24" s="181">
        <f t="shared" si="18"/>
        <v>45208</v>
      </c>
      <c r="CD24" s="181">
        <f>IF(DAY(CC24)&lt;=15,DATE(YEAR(CC24),MONTH(CC24),1),EOMONTH(CC24,0))</f>
        <v>45200</v>
      </c>
      <c r="CE24" s="181">
        <f>CG24</f>
        <v>45268</v>
      </c>
      <c r="CF24" s="181">
        <f>IF(DAY(CE24)&lt;=15,DATE(YEAR(CE24),MONTH(CE24),1),EOMONTH(CE24,0))</f>
        <v>45261</v>
      </c>
      <c r="CG24" s="181">
        <f>CI24-210</f>
        <v>45268</v>
      </c>
      <c r="CH24" s="181">
        <f>IF(DAY(CG24)&lt;=15,DATE(YEAR(CG24),MONTH(CG24),1),EOMONTH(CG24,0))</f>
        <v>45261</v>
      </c>
      <c r="CI24" s="181">
        <f>BS24</f>
        <v>45478</v>
      </c>
      <c r="CJ24" s="181">
        <f>IF(DAY(CI24)&lt;=15,DATE(YEAR(CI24),MONTH(CI24),1),EOMONTH(CI24,0))</f>
        <v>45474</v>
      </c>
      <c r="CK24" s="152">
        <f>BT24-270</f>
        <v>46668</v>
      </c>
      <c r="CL24" s="152">
        <f>BT24-210</f>
        <v>46728</v>
      </c>
      <c r="CM24" s="152">
        <f>BT24-60</f>
        <v>46878</v>
      </c>
    </row>
    <row r="25" spans="1:91" ht="25.5" customHeight="1">
      <c r="A25" s="137" t="s">
        <v>467</v>
      </c>
      <c r="B25" s="137" t="s">
        <v>431</v>
      </c>
      <c r="C25" s="138" t="s">
        <v>468</v>
      </c>
      <c r="D25" s="139" t="str">
        <f t="shared" ca="1" si="14"/>
        <v>En cours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313">
        <f t="shared" si="1"/>
        <v>46724</v>
      </c>
      <c r="BN25" s="177" t="s">
        <v>469</v>
      </c>
      <c r="BO25" s="174" t="s">
        <v>467</v>
      </c>
      <c r="BP25" s="178" t="s">
        <v>234</v>
      </c>
      <c r="BQ25" s="178" t="s">
        <v>234</v>
      </c>
      <c r="BR25" s="178" t="s">
        <v>60</v>
      </c>
      <c r="BS25" s="179">
        <v>45264</v>
      </c>
      <c r="BT25" s="179">
        <v>46724</v>
      </c>
      <c r="BU25" s="179">
        <f t="shared" si="2"/>
        <v>45261</v>
      </c>
      <c r="BV25" s="179">
        <f t="shared" si="3"/>
        <v>46722</v>
      </c>
      <c r="BW25" s="175" t="s">
        <v>0</v>
      </c>
      <c r="BX25" s="175" t="s">
        <v>470</v>
      </c>
      <c r="BY25" s="176"/>
      <c r="BZ25" s="176" t="s">
        <v>10</v>
      </c>
      <c r="CA25" s="180"/>
      <c r="CB25" s="180"/>
      <c r="CC25" s="181">
        <f t="shared" si="18"/>
        <v>44994</v>
      </c>
      <c r="CD25" s="181">
        <f t="shared" si="4"/>
        <v>44986</v>
      </c>
      <c r="CE25" s="181">
        <f t="shared" si="5"/>
        <v>45054</v>
      </c>
      <c r="CF25" s="181">
        <f t="shared" si="6"/>
        <v>45047</v>
      </c>
      <c r="CG25" s="181">
        <f t="shared" si="17"/>
        <v>45054</v>
      </c>
      <c r="CH25" s="181">
        <f t="shared" si="8"/>
        <v>45047</v>
      </c>
      <c r="CI25" s="181">
        <f t="shared" si="9"/>
        <v>45264</v>
      </c>
      <c r="CJ25" s="181">
        <f t="shared" si="10"/>
        <v>45261</v>
      </c>
      <c r="CK25" s="152">
        <f t="shared" si="11"/>
        <v>46454</v>
      </c>
      <c r="CL25" s="152">
        <f t="shared" si="12"/>
        <v>46514</v>
      </c>
      <c r="CM25" s="152">
        <f t="shared" si="13"/>
        <v>46664</v>
      </c>
    </row>
    <row r="26" spans="1:91" ht="25.5" customHeight="1">
      <c r="A26" s="137" t="s">
        <v>471</v>
      </c>
      <c r="B26" s="137" t="s">
        <v>431</v>
      </c>
      <c r="C26" s="138" t="s">
        <v>472</v>
      </c>
      <c r="D26" s="139" t="str">
        <f t="shared" ca="1" si="14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313">
        <f t="shared" si="1"/>
        <v>46752</v>
      </c>
      <c r="BN26" s="177" t="s">
        <v>473</v>
      </c>
      <c r="BO26" s="174" t="s">
        <v>471</v>
      </c>
      <c r="BP26" s="178" t="s">
        <v>234</v>
      </c>
      <c r="BQ26" s="178" t="s">
        <v>234</v>
      </c>
      <c r="BR26" s="178"/>
      <c r="BS26" s="179">
        <v>45292</v>
      </c>
      <c r="BT26" s="179">
        <v>46752</v>
      </c>
      <c r="BU26" s="179">
        <f t="shared" si="2"/>
        <v>45292</v>
      </c>
      <c r="BV26" s="179">
        <f t="shared" si="3"/>
        <v>46752</v>
      </c>
      <c r="BW26" s="175" t="s">
        <v>0</v>
      </c>
      <c r="BX26" s="175" t="s">
        <v>472</v>
      </c>
      <c r="BY26" s="176"/>
      <c r="BZ26" s="176"/>
      <c r="CA26" s="180"/>
      <c r="CB26" s="180"/>
      <c r="CC26" s="181">
        <f t="shared" si="18"/>
        <v>45022</v>
      </c>
      <c r="CD26" s="181">
        <f t="shared" si="4"/>
        <v>45017</v>
      </c>
      <c r="CE26" s="181">
        <f t="shared" si="5"/>
        <v>45082</v>
      </c>
      <c r="CF26" s="181">
        <f t="shared" si="6"/>
        <v>45078</v>
      </c>
      <c r="CG26" s="181">
        <f t="shared" si="17"/>
        <v>45082</v>
      </c>
      <c r="CH26" s="181">
        <f t="shared" si="8"/>
        <v>45078</v>
      </c>
      <c r="CI26" s="181">
        <f t="shared" si="9"/>
        <v>45292</v>
      </c>
      <c r="CJ26" s="181">
        <f t="shared" si="10"/>
        <v>45292</v>
      </c>
      <c r="CK26" s="152">
        <f t="shared" si="11"/>
        <v>46482</v>
      </c>
      <c r="CL26" s="152">
        <f t="shared" si="12"/>
        <v>46542</v>
      </c>
      <c r="CM26" s="152">
        <f t="shared" si="13"/>
        <v>46692</v>
      </c>
    </row>
    <row r="27" spans="1:91" ht="28.5" customHeight="1">
      <c r="A27" s="137" t="s">
        <v>474</v>
      </c>
      <c r="B27" s="137" t="s">
        <v>431</v>
      </c>
      <c r="C27" s="138" t="s">
        <v>475</v>
      </c>
      <c r="D27" s="139" t="str">
        <f t="shared" ca="1" si="14"/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313">
        <f t="shared" si="1"/>
        <v>46047</v>
      </c>
      <c r="BN27" s="177" t="s">
        <v>474</v>
      </c>
      <c r="BO27" s="174" t="s">
        <v>474</v>
      </c>
      <c r="BP27" s="178" t="s">
        <v>234</v>
      </c>
      <c r="BQ27" s="178" t="s">
        <v>234</v>
      </c>
      <c r="BR27" s="178" t="s">
        <v>60</v>
      </c>
      <c r="BS27" s="179">
        <v>44587</v>
      </c>
      <c r="BT27" s="179">
        <v>46047</v>
      </c>
      <c r="BU27" s="179">
        <f t="shared" si="2"/>
        <v>44592</v>
      </c>
      <c r="BV27" s="179">
        <f t="shared" si="3"/>
        <v>46053</v>
      </c>
      <c r="BW27" s="175" t="s">
        <v>0</v>
      </c>
      <c r="BX27" s="175" t="s">
        <v>476</v>
      </c>
      <c r="BY27" s="176"/>
      <c r="BZ27" s="176" t="s">
        <v>10</v>
      </c>
      <c r="CA27" s="180"/>
      <c r="CB27" s="180"/>
      <c r="CC27" s="181">
        <f t="shared" si="18"/>
        <v>44317</v>
      </c>
      <c r="CD27" s="181">
        <f t="shared" si="4"/>
        <v>44317</v>
      </c>
      <c r="CE27" s="181">
        <f t="shared" si="5"/>
        <v>44377</v>
      </c>
      <c r="CF27" s="181">
        <f t="shared" si="6"/>
        <v>44377</v>
      </c>
      <c r="CG27" s="181">
        <f t="shared" si="17"/>
        <v>44377</v>
      </c>
      <c r="CH27" s="181">
        <f t="shared" si="8"/>
        <v>44377</v>
      </c>
      <c r="CI27" s="181">
        <f t="shared" si="9"/>
        <v>44587</v>
      </c>
      <c r="CJ27" s="181">
        <f t="shared" si="10"/>
        <v>44592</v>
      </c>
      <c r="CK27" s="152">
        <f t="shared" si="11"/>
        <v>45777</v>
      </c>
      <c r="CL27" s="152">
        <f t="shared" si="12"/>
        <v>45837</v>
      </c>
      <c r="CM27" s="152">
        <f t="shared" si="13"/>
        <v>45987</v>
      </c>
    </row>
    <row r="28" spans="1:91" ht="28.5" customHeight="1">
      <c r="A28" s="137" t="s">
        <v>477</v>
      </c>
      <c r="B28" s="137" t="s">
        <v>431</v>
      </c>
      <c r="C28" s="138" t="s">
        <v>475</v>
      </c>
      <c r="D28" s="139" t="str">
        <f t="shared" ca="1" si="14"/>
        <v>En cours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313">
        <f t="shared" si="1"/>
        <v>46047</v>
      </c>
      <c r="BN28" s="183" t="s">
        <v>474</v>
      </c>
      <c r="BO28" s="174" t="s">
        <v>477</v>
      </c>
      <c r="BP28" s="178" t="s">
        <v>234</v>
      </c>
      <c r="BQ28" s="178" t="s">
        <v>234</v>
      </c>
      <c r="BR28" s="178"/>
      <c r="BS28" s="179">
        <v>44678</v>
      </c>
      <c r="BT28" s="179">
        <v>46047</v>
      </c>
      <c r="BU28" s="179">
        <f t="shared" si="2"/>
        <v>44681</v>
      </c>
      <c r="BV28" s="179">
        <f t="shared" si="3"/>
        <v>46053</v>
      </c>
      <c r="BW28" s="175" t="s">
        <v>0</v>
      </c>
      <c r="BX28" s="175" t="s">
        <v>476</v>
      </c>
      <c r="BY28" s="176"/>
      <c r="BZ28" s="176"/>
      <c r="CA28" s="180"/>
      <c r="CB28" s="180"/>
      <c r="CC28" s="181">
        <f t="shared" si="18"/>
        <v>44408</v>
      </c>
      <c r="CD28" s="181">
        <f t="shared" si="4"/>
        <v>44408</v>
      </c>
      <c r="CE28" s="181">
        <f t="shared" si="5"/>
        <v>44468</v>
      </c>
      <c r="CF28" s="181">
        <f t="shared" si="6"/>
        <v>44469</v>
      </c>
      <c r="CG28" s="181">
        <f t="shared" si="17"/>
        <v>44468</v>
      </c>
      <c r="CH28" s="181">
        <f t="shared" si="8"/>
        <v>44469</v>
      </c>
      <c r="CI28" s="181">
        <f t="shared" si="9"/>
        <v>44678</v>
      </c>
      <c r="CJ28" s="181">
        <f t="shared" si="10"/>
        <v>44681</v>
      </c>
      <c r="CK28" s="152">
        <f t="shared" si="11"/>
        <v>45777</v>
      </c>
      <c r="CL28" s="152">
        <f t="shared" si="12"/>
        <v>45837</v>
      </c>
      <c r="CM28" s="152">
        <f t="shared" si="13"/>
        <v>45987</v>
      </c>
    </row>
    <row r="29" spans="1:91" ht="28.5" customHeight="1">
      <c r="A29" s="137" t="s">
        <v>75</v>
      </c>
      <c r="B29" s="137" t="s">
        <v>431</v>
      </c>
      <c r="C29" s="138" t="s">
        <v>475</v>
      </c>
      <c r="D29" s="139" t="str">
        <f t="shared" ca="1" si="14"/>
        <v>A venir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389"/>
      <c r="AD29" s="389"/>
      <c r="AE29" s="389"/>
      <c r="AF29" s="389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313">
        <f t="shared" si="1"/>
        <v>47508</v>
      </c>
      <c r="BN29" s="177" t="s">
        <v>474</v>
      </c>
      <c r="BO29" s="174" t="s">
        <v>70</v>
      </c>
      <c r="BP29" s="178" t="s">
        <v>234</v>
      </c>
      <c r="BQ29" s="178" t="s">
        <v>234</v>
      </c>
      <c r="BR29" s="178" t="s">
        <v>60</v>
      </c>
      <c r="BS29" s="179">
        <f>BT28+1</f>
        <v>46048</v>
      </c>
      <c r="BT29" s="179">
        <f>BS29+1460</f>
        <v>47508</v>
      </c>
      <c r="BU29" s="179">
        <f t="shared" si="2"/>
        <v>46053</v>
      </c>
      <c r="BV29" s="179">
        <f t="shared" si="3"/>
        <v>47514</v>
      </c>
      <c r="BW29" s="175" t="s">
        <v>0</v>
      </c>
      <c r="BX29" s="175" t="s">
        <v>476</v>
      </c>
      <c r="BY29" s="176"/>
      <c r="BZ29" s="176" t="s">
        <v>10</v>
      </c>
      <c r="CA29" s="180"/>
      <c r="CB29" s="180"/>
      <c r="CC29" s="181">
        <f>CE29-120</f>
        <v>45718</v>
      </c>
      <c r="CD29" s="181">
        <f t="shared" si="4"/>
        <v>45717</v>
      </c>
      <c r="CE29" s="181">
        <f t="shared" si="5"/>
        <v>45838</v>
      </c>
      <c r="CF29" s="181">
        <f t="shared" si="6"/>
        <v>45838</v>
      </c>
      <c r="CG29" s="181">
        <f t="shared" si="17"/>
        <v>45838</v>
      </c>
      <c r="CH29" s="181">
        <f t="shared" si="8"/>
        <v>45838</v>
      </c>
      <c r="CI29" s="181">
        <f t="shared" si="9"/>
        <v>46048</v>
      </c>
      <c r="CJ29" s="181">
        <f t="shared" si="10"/>
        <v>46053</v>
      </c>
      <c r="CK29" s="152">
        <f t="shared" si="11"/>
        <v>47238</v>
      </c>
      <c r="CL29" s="152">
        <f t="shared" si="12"/>
        <v>47298</v>
      </c>
      <c r="CM29" s="152">
        <f t="shared" si="13"/>
        <v>47448</v>
      </c>
    </row>
    <row r="30" spans="1:91" ht="28.5" customHeight="1">
      <c r="A30" s="137" t="s">
        <v>478</v>
      </c>
      <c r="B30" s="137" t="s">
        <v>431</v>
      </c>
      <c r="C30" s="138" t="s">
        <v>479</v>
      </c>
      <c r="D30" s="139" t="str">
        <f t="shared" ca="1" si="14"/>
        <v>En cours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313">
        <f t="shared" si="1"/>
        <v>46387</v>
      </c>
      <c r="BN30" s="177" t="s">
        <v>478</v>
      </c>
      <c r="BO30" s="174" t="s">
        <v>478</v>
      </c>
      <c r="BP30" s="178" t="s">
        <v>234</v>
      </c>
      <c r="BQ30" s="178" t="s">
        <v>234</v>
      </c>
      <c r="BR30" s="178" t="s">
        <v>60</v>
      </c>
      <c r="BS30" s="179">
        <v>44927</v>
      </c>
      <c r="BT30" s="179">
        <v>46387</v>
      </c>
      <c r="BU30" s="179">
        <f t="shared" si="2"/>
        <v>44927</v>
      </c>
      <c r="BV30" s="179">
        <f t="shared" si="3"/>
        <v>46387</v>
      </c>
      <c r="BW30" s="175" t="s">
        <v>0</v>
      </c>
      <c r="BX30" s="180" t="s">
        <v>480</v>
      </c>
      <c r="BY30" s="176"/>
      <c r="BZ30" s="176" t="s">
        <v>10</v>
      </c>
      <c r="CA30" s="180"/>
      <c r="CB30" s="180"/>
      <c r="CC30" s="181">
        <f t="shared" ref="CC30:CC37" si="19">CE30-60</f>
        <v>44657</v>
      </c>
      <c r="CD30" s="181">
        <f t="shared" si="4"/>
        <v>44652</v>
      </c>
      <c r="CE30" s="181">
        <f t="shared" si="5"/>
        <v>44717</v>
      </c>
      <c r="CF30" s="181">
        <f t="shared" si="6"/>
        <v>44713</v>
      </c>
      <c r="CG30" s="181">
        <f t="shared" si="17"/>
        <v>44717</v>
      </c>
      <c r="CH30" s="181">
        <f t="shared" si="8"/>
        <v>44713</v>
      </c>
      <c r="CI30" s="181">
        <f t="shared" si="9"/>
        <v>44927</v>
      </c>
      <c r="CJ30" s="181">
        <f t="shared" si="10"/>
        <v>44927</v>
      </c>
      <c r="CK30" s="152">
        <f t="shared" si="11"/>
        <v>46117</v>
      </c>
      <c r="CL30" s="152">
        <f t="shared" si="12"/>
        <v>46177</v>
      </c>
      <c r="CM30" s="152">
        <f t="shared" si="13"/>
        <v>46327</v>
      </c>
    </row>
    <row r="31" spans="1:91" ht="28.5" customHeight="1">
      <c r="A31" s="137" t="s">
        <v>481</v>
      </c>
      <c r="B31" s="137" t="s">
        <v>431</v>
      </c>
      <c r="C31" s="138" t="s">
        <v>482</v>
      </c>
      <c r="D31" s="139" t="str">
        <f t="shared" ca="1" si="14"/>
        <v>En cours</v>
      </c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313">
        <f t="shared" si="1"/>
        <v>46387</v>
      </c>
      <c r="BN31" s="177" t="s">
        <v>481</v>
      </c>
      <c r="BO31" s="174" t="s">
        <v>481</v>
      </c>
      <c r="BP31" s="178" t="s">
        <v>234</v>
      </c>
      <c r="BQ31" s="178" t="s">
        <v>234</v>
      </c>
      <c r="BR31" s="178" t="s">
        <v>60</v>
      </c>
      <c r="BS31" s="179">
        <v>44927</v>
      </c>
      <c r="BT31" s="179">
        <v>46387</v>
      </c>
      <c r="BU31" s="179">
        <f t="shared" si="2"/>
        <v>44927</v>
      </c>
      <c r="BV31" s="179">
        <f t="shared" si="3"/>
        <v>46387</v>
      </c>
      <c r="BW31" s="175" t="s">
        <v>0</v>
      </c>
      <c r="BX31" s="175" t="s">
        <v>483</v>
      </c>
      <c r="BY31" s="176"/>
      <c r="BZ31" s="176" t="s">
        <v>10</v>
      </c>
      <c r="CA31" s="180"/>
      <c r="CB31" s="180"/>
      <c r="CC31" s="181">
        <f t="shared" si="19"/>
        <v>44657</v>
      </c>
      <c r="CD31" s="181">
        <f t="shared" si="4"/>
        <v>44652</v>
      </c>
      <c r="CE31" s="181">
        <f t="shared" si="5"/>
        <v>44717</v>
      </c>
      <c r="CF31" s="181">
        <f t="shared" si="6"/>
        <v>44713</v>
      </c>
      <c r="CG31" s="181">
        <f t="shared" si="17"/>
        <v>44717</v>
      </c>
      <c r="CH31" s="181">
        <f t="shared" si="8"/>
        <v>44713</v>
      </c>
      <c r="CI31" s="181">
        <f t="shared" si="9"/>
        <v>44927</v>
      </c>
      <c r="CJ31" s="181">
        <f t="shared" si="10"/>
        <v>44927</v>
      </c>
      <c r="CK31" s="152">
        <f t="shared" si="11"/>
        <v>46117</v>
      </c>
      <c r="CL31" s="152">
        <f t="shared" si="12"/>
        <v>46177</v>
      </c>
      <c r="CM31" s="152">
        <f t="shared" si="13"/>
        <v>46327</v>
      </c>
    </row>
    <row r="32" spans="1:91" ht="28.5" customHeight="1">
      <c r="A32" s="137" t="s">
        <v>484</v>
      </c>
      <c r="B32" s="137" t="s">
        <v>431</v>
      </c>
      <c r="C32" s="138" t="s">
        <v>485</v>
      </c>
      <c r="D32" s="139" t="str">
        <f t="shared" ca="1" si="14"/>
        <v>En cours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313">
        <f t="shared" si="1"/>
        <v>46341</v>
      </c>
      <c r="BN32" s="177" t="s">
        <v>484</v>
      </c>
      <c r="BO32" s="174" t="s">
        <v>484</v>
      </c>
      <c r="BP32" s="178" t="s">
        <v>234</v>
      </c>
      <c r="BQ32" s="178" t="s">
        <v>234</v>
      </c>
      <c r="BR32" s="178" t="s">
        <v>60</v>
      </c>
      <c r="BS32" s="179">
        <v>44881</v>
      </c>
      <c r="BT32" s="179">
        <v>46341</v>
      </c>
      <c r="BU32" s="179">
        <f t="shared" si="2"/>
        <v>44895</v>
      </c>
      <c r="BV32" s="179">
        <f t="shared" si="3"/>
        <v>46327</v>
      </c>
      <c r="BW32" s="175" t="s">
        <v>0</v>
      </c>
      <c r="BX32" s="175" t="s">
        <v>486</v>
      </c>
      <c r="BY32" s="176"/>
      <c r="BZ32" s="176" t="s">
        <v>10</v>
      </c>
      <c r="CA32" s="180"/>
      <c r="CB32" s="180"/>
      <c r="CC32" s="181">
        <f t="shared" si="19"/>
        <v>44611</v>
      </c>
      <c r="CD32" s="181">
        <f t="shared" si="4"/>
        <v>44620</v>
      </c>
      <c r="CE32" s="181">
        <f t="shared" si="5"/>
        <v>44671</v>
      </c>
      <c r="CF32" s="181">
        <f t="shared" si="6"/>
        <v>44681</v>
      </c>
      <c r="CG32" s="181">
        <f t="shared" si="17"/>
        <v>44671</v>
      </c>
      <c r="CH32" s="181">
        <f t="shared" si="8"/>
        <v>44681</v>
      </c>
      <c r="CI32" s="181">
        <f t="shared" si="9"/>
        <v>44881</v>
      </c>
      <c r="CJ32" s="181">
        <f t="shared" si="10"/>
        <v>44895</v>
      </c>
      <c r="CK32" s="152">
        <f t="shared" si="11"/>
        <v>46071</v>
      </c>
      <c r="CL32" s="152">
        <f t="shared" si="12"/>
        <v>46131</v>
      </c>
      <c r="CM32" s="152">
        <f t="shared" si="13"/>
        <v>46281</v>
      </c>
    </row>
    <row r="33" spans="1:91" ht="28.5" customHeight="1">
      <c r="A33" s="137" t="s">
        <v>487</v>
      </c>
      <c r="B33" s="137" t="s">
        <v>431</v>
      </c>
      <c r="C33" s="138" t="s">
        <v>488</v>
      </c>
      <c r="D33" s="139" t="str">
        <f t="shared" ca="1" si="14"/>
        <v>En cours</v>
      </c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313">
        <f t="shared" si="1"/>
        <v>46934</v>
      </c>
      <c r="BN33" s="177" t="s">
        <v>487</v>
      </c>
      <c r="BO33" s="174" t="s">
        <v>487</v>
      </c>
      <c r="BP33" s="178" t="s">
        <v>234</v>
      </c>
      <c r="BQ33" s="178" t="s">
        <v>234</v>
      </c>
      <c r="BR33" s="178" t="s">
        <v>489</v>
      </c>
      <c r="BS33" s="179">
        <v>45474</v>
      </c>
      <c r="BT33" s="179">
        <v>46934</v>
      </c>
      <c r="BU33" s="179">
        <f t="shared" si="2"/>
        <v>45474</v>
      </c>
      <c r="BV33" s="179">
        <f t="shared" si="3"/>
        <v>46934</v>
      </c>
      <c r="BW33" s="175"/>
      <c r="BX33" s="175" t="s">
        <v>490</v>
      </c>
      <c r="BY33" s="176"/>
      <c r="BZ33" s="176"/>
      <c r="CA33" s="180"/>
      <c r="CB33" s="180" t="s">
        <v>11</v>
      </c>
      <c r="CC33" s="181">
        <f t="shared" si="19"/>
        <v>45204</v>
      </c>
      <c r="CD33" s="181">
        <f t="shared" si="4"/>
        <v>45200</v>
      </c>
      <c r="CE33" s="181">
        <f t="shared" si="5"/>
        <v>45264</v>
      </c>
      <c r="CF33" s="181">
        <f t="shared" si="6"/>
        <v>45261</v>
      </c>
      <c r="CG33" s="181">
        <f t="shared" si="17"/>
        <v>45264</v>
      </c>
      <c r="CH33" s="181">
        <f t="shared" si="8"/>
        <v>45261</v>
      </c>
      <c r="CI33" s="181">
        <f t="shared" si="9"/>
        <v>45474</v>
      </c>
      <c r="CJ33" s="181">
        <f t="shared" si="10"/>
        <v>45474</v>
      </c>
      <c r="CK33" s="152">
        <f t="shared" si="11"/>
        <v>46664</v>
      </c>
      <c r="CL33" s="152">
        <f t="shared" si="12"/>
        <v>46724</v>
      </c>
      <c r="CM33" s="152">
        <f t="shared" si="13"/>
        <v>46874</v>
      </c>
    </row>
    <row r="34" spans="1:91" ht="28.5" customHeight="1">
      <c r="A34" s="137" t="s">
        <v>491</v>
      </c>
      <c r="B34" s="137" t="s">
        <v>492</v>
      </c>
      <c r="C34" s="138" t="s">
        <v>493</v>
      </c>
      <c r="D34" s="139" t="str">
        <f t="shared" ca="1" si="14"/>
        <v>En cours</v>
      </c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313">
        <f t="shared" si="1"/>
        <v>46483</v>
      </c>
      <c r="BN34" s="177" t="s">
        <v>494</v>
      </c>
      <c r="BO34" s="174" t="s">
        <v>491</v>
      </c>
      <c r="BP34" s="178" t="s">
        <v>234</v>
      </c>
      <c r="BQ34" s="178" t="s">
        <v>234</v>
      </c>
      <c r="BR34" s="178" t="s">
        <v>60</v>
      </c>
      <c r="BS34" s="179">
        <v>45023</v>
      </c>
      <c r="BT34" s="179">
        <v>46483</v>
      </c>
      <c r="BU34" s="179">
        <f t="shared" si="2"/>
        <v>45017</v>
      </c>
      <c r="BV34" s="179">
        <f t="shared" si="3"/>
        <v>46478</v>
      </c>
      <c r="BW34" s="175" t="s">
        <v>0</v>
      </c>
      <c r="BX34" s="175" t="s">
        <v>495</v>
      </c>
      <c r="BY34" s="176"/>
      <c r="BZ34" s="176" t="s">
        <v>10</v>
      </c>
      <c r="CA34" s="180"/>
      <c r="CB34" s="180"/>
      <c r="CC34" s="181">
        <f t="shared" si="19"/>
        <v>44753</v>
      </c>
      <c r="CD34" s="181">
        <f t="shared" si="4"/>
        <v>44743</v>
      </c>
      <c r="CE34" s="181">
        <f t="shared" si="5"/>
        <v>44813</v>
      </c>
      <c r="CF34" s="181">
        <f t="shared" si="6"/>
        <v>44805</v>
      </c>
      <c r="CG34" s="181">
        <f t="shared" si="17"/>
        <v>44813</v>
      </c>
      <c r="CH34" s="181">
        <f t="shared" si="8"/>
        <v>44805</v>
      </c>
      <c r="CI34" s="181">
        <f t="shared" si="9"/>
        <v>45023</v>
      </c>
      <c r="CJ34" s="181">
        <f t="shared" si="10"/>
        <v>45017</v>
      </c>
      <c r="CK34" s="152">
        <f t="shared" si="11"/>
        <v>46213</v>
      </c>
      <c r="CL34" s="152">
        <f t="shared" si="12"/>
        <v>46273</v>
      </c>
      <c r="CM34" s="152">
        <f t="shared" si="13"/>
        <v>46423</v>
      </c>
    </row>
    <row r="35" spans="1:91" s="5" customFormat="1" ht="29.1" customHeight="1">
      <c r="A35" s="137" t="s">
        <v>496</v>
      </c>
      <c r="B35" s="137" t="s">
        <v>444</v>
      </c>
      <c r="C35" s="138" t="s">
        <v>497</v>
      </c>
      <c r="D35" s="139" t="str">
        <f ca="1">IF(BT35&lt;TODAY(),"Terminé",(IF(BS35&gt;=TODAY(),"À venir","En cours")))</f>
        <v>En cours</v>
      </c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313">
        <f>BT35</f>
        <v>46934</v>
      </c>
      <c r="BN35" s="51" t="s">
        <v>498</v>
      </c>
      <c r="BO35" s="385" t="s">
        <v>496</v>
      </c>
      <c r="BP35" s="178" t="s">
        <v>234</v>
      </c>
      <c r="BQ35" s="178" t="s">
        <v>234</v>
      </c>
      <c r="BR35" s="57"/>
      <c r="BS35" s="11">
        <v>45474</v>
      </c>
      <c r="BT35" s="40">
        <v>46934</v>
      </c>
      <c r="BU35" s="35">
        <f>IF(DAY(BS35)&lt;=15,DATE(YEAR(BS35),MONTH(BS35),1),EOMONTH(BS35,0))</f>
        <v>45474</v>
      </c>
      <c r="BV35" s="35">
        <f>IF(DAY(BT35)&lt;=15,DATE(YEAR(BT35),MONTH(BT35),1),EOMONTH(BT35,0))</f>
        <v>46934</v>
      </c>
      <c r="BW35" s="14"/>
      <c r="BX35" s="355" t="s">
        <v>499</v>
      </c>
      <c r="BY35" s="46"/>
      <c r="BZ35" s="46"/>
      <c r="CA35" s="46"/>
      <c r="CB35" s="53"/>
      <c r="CC35" s="3">
        <f>CE35-120</f>
        <v>45254</v>
      </c>
      <c r="CD35" s="3">
        <f>IF(DAY(CC35)&lt;=15,DATE(YEAR(CC35),MONTH(CC35),1),EOMONTH(CC35,0))</f>
        <v>45260</v>
      </c>
      <c r="CE35" s="3">
        <f>CG35</f>
        <v>45374</v>
      </c>
      <c r="CF35" s="3">
        <f>IF(DAY(CE35)&lt;=15,DATE(YEAR(CE35),MONTH(CE35),1),EOMONTH(CE35,0))</f>
        <v>45382</v>
      </c>
      <c r="CG35" s="3">
        <f>CI35-100</f>
        <v>45374</v>
      </c>
      <c r="CH35" s="3">
        <f>IF(DAY(CG35)&lt;=15,DATE(YEAR(CG35),MONTH(CG35),1),EOMONTH(CG35,0))</f>
        <v>45382</v>
      </c>
      <c r="CI35" s="3">
        <f>BS35</f>
        <v>45474</v>
      </c>
      <c r="CJ35" s="3">
        <f>IF(DAY(CI35)&lt;=15,DATE(YEAR(CI35),MONTH(CI35),1),EOMONTH(CI35,0))</f>
        <v>45474</v>
      </c>
      <c r="CK35" s="152">
        <f t="shared" ref="CK35:CK36" si="20">BT35-270</f>
        <v>46664</v>
      </c>
      <c r="CL35" s="152">
        <f t="shared" ref="CL35:CL36" si="21">BT35-210</f>
        <v>46724</v>
      </c>
      <c r="CM35" s="152">
        <f t="shared" ref="CM35:CM36" si="22">BT35-60</f>
        <v>46874</v>
      </c>
    </row>
    <row r="36" spans="1:91" s="5" customFormat="1" ht="29.1" customHeight="1">
      <c r="A36" s="137" t="s">
        <v>500</v>
      </c>
      <c r="B36" s="137" t="s">
        <v>444</v>
      </c>
      <c r="C36" s="138" t="s">
        <v>501</v>
      </c>
      <c r="D36" s="139" t="str">
        <f ca="1">IF(BT36&lt;TODAY(),"Terminé",(IF(BS36&gt;=TODAY(),"À venir","En cours")))</f>
        <v>En cours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313">
        <f>BT36</f>
        <v>46934</v>
      </c>
      <c r="BN36" s="385" t="s">
        <v>496</v>
      </c>
      <c r="BO36" s="385" t="s">
        <v>500</v>
      </c>
      <c r="BP36" s="178" t="s">
        <v>234</v>
      </c>
      <c r="BQ36" s="178" t="s">
        <v>234</v>
      </c>
      <c r="BR36" s="57"/>
      <c r="BS36" s="11">
        <v>45685</v>
      </c>
      <c r="BT36" s="40">
        <v>46934</v>
      </c>
      <c r="BU36" s="35">
        <f>IF(DAY(BS36)&lt;=15,DATE(YEAR(BS36),MONTH(BS36),1),EOMONTH(BS36,0))</f>
        <v>45688</v>
      </c>
      <c r="BV36" s="35">
        <f>IF(DAY(BT36)&lt;=15,DATE(YEAR(BT36),MONTH(BT36),1),EOMONTH(BT36,0))</f>
        <v>46934</v>
      </c>
      <c r="BW36" s="14"/>
      <c r="BX36" s="355"/>
      <c r="BY36" s="46"/>
      <c r="BZ36" s="46"/>
      <c r="CA36" s="46"/>
      <c r="CB36" s="53"/>
      <c r="CC36" s="3">
        <f>CE36-120</f>
        <v>45465</v>
      </c>
      <c r="CD36" s="3">
        <f>IF(DAY(CC36)&lt;=15,DATE(YEAR(CC36),MONTH(CC36),1),EOMONTH(CC36,0))</f>
        <v>45473</v>
      </c>
      <c r="CE36" s="3">
        <f>CG36</f>
        <v>45585</v>
      </c>
      <c r="CF36" s="3">
        <f>IF(DAY(CE36)&lt;=15,DATE(YEAR(CE36),MONTH(CE36),1),EOMONTH(CE36,0))</f>
        <v>45596</v>
      </c>
      <c r="CG36" s="3">
        <f>CI36-100</f>
        <v>45585</v>
      </c>
      <c r="CH36" s="3">
        <f>IF(DAY(CG36)&lt;=15,DATE(YEAR(CG36),MONTH(CG36),1),EOMONTH(CG36,0))</f>
        <v>45596</v>
      </c>
      <c r="CI36" s="3">
        <f>BS36</f>
        <v>45685</v>
      </c>
      <c r="CJ36" s="3">
        <f>IF(DAY(CI36)&lt;=15,DATE(YEAR(CI36),MONTH(CI36),1),EOMONTH(CI36,0))</f>
        <v>45688</v>
      </c>
      <c r="CK36" s="152">
        <f t="shared" si="20"/>
        <v>46664</v>
      </c>
      <c r="CL36" s="152">
        <f t="shared" si="21"/>
        <v>46724</v>
      </c>
      <c r="CM36" s="152">
        <f t="shared" si="22"/>
        <v>46874</v>
      </c>
    </row>
    <row r="37" spans="1:91" ht="39" customHeight="1">
      <c r="A37" s="137" t="s">
        <v>502</v>
      </c>
      <c r="B37" s="137" t="s">
        <v>2</v>
      </c>
      <c r="C37" s="138" t="s">
        <v>503</v>
      </c>
      <c r="D37" s="139" t="str">
        <f t="shared" ca="1" si="14"/>
        <v>A venir</v>
      </c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313">
        <f t="shared" si="1"/>
        <v>47208</v>
      </c>
      <c r="BN37" s="182" t="s">
        <v>502</v>
      </c>
      <c r="BO37" s="182" t="s">
        <v>502</v>
      </c>
      <c r="BP37" s="178" t="s">
        <v>234</v>
      </c>
      <c r="BQ37" s="178" t="s">
        <v>234</v>
      </c>
      <c r="BR37" s="178" t="s">
        <v>60</v>
      </c>
      <c r="BS37" s="179">
        <v>45748</v>
      </c>
      <c r="BT37" s="179">
        <v>47208</v>
      </c>
      <c r="BU37" s="179">
        <f t="shared" si="2"/>
        <v>45748</v>
      </c>
      <c r="BV37" s="179">
        <f t="shared" si="3"/>
        <v>47208</v>
      </c>
      <c r="BW37" s="175"/>
      <c r="BX37" s="175" t="s">
        <v>503</v>
      </c>
      <c r="BY37" s="176"/>
      <c r="BZ37" s="176"/>
      <c r="CA37" s="180"/>
      <c r="CB37" s="180"/>
      <c r="CC37" s="181">
        <f t="shared" si="19"/>
        <v>45478</v>
      </c>
      <c r="CD37" s="181">
        <f t="shared" si="4"/>
        <v>45474</v>
      </c>
      <c r="CE37" s="181">
        <f t="shared" si="5"/>
        <v>45538</v>
      </c>
      <c r="CF37" s="181">
        <f t="shared" si="6"/>
        <v>45536</v>
      </c>
      <c r="CG37" s="181">
        <f t="shared" si="17"/>
        <v>45538</v>
      </c>
      <c r="CH37" s="181">
        <f t="shared" si="8"/>
        <v>45536</v>
      </c>
      <c r="CI37" s="181">
        <f t="shared" si="9"/>
        <v>45748</v>
      </c>
      <c r="CJ37" s="181">
        <f t="shared" si="10"/>
        <v>45748</v>
      </c>
      <c r="CK37" s="152">
        <f t="shared" si="11"/>
        <v>46938</v>
      </c>
      <c r="CL37" s="152">
        <f t="shared" si="12"/>
        <v>46998</v>
      </c>
      <c r="CM37" s="152">
        <f t="shared" si="13"/>
        <v>47148</v>
      </c>
    </row>
    <row r="38" spans="1:91" ht="29.1">
      <c r="A38" s="137" t="s">
        <v>504</v>
      </c>
      <c r="B38" s="137" t="s">
        <v>419</v>
      </c>
      <c r="C38" s="138" t="s">
        <v>505</v>
      </c>
      <c r="D38" s="139" t="str">
        <f ca="1">IF(BT38&lt;TODAY(),"Terminé",(IF(BS38&gt;=TODAY(),"A venir","En cours")))</f>
        <v>A venir</v>
      </c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387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313">
        <f>BT38</f>
        <v>47177</v>
      </c>
      <c r="BN38" s="174" t="s">
        <v>504</v>
      </c>
      <c r="BO38" s="174" t="s">
        <v>504</v>
      </c>
      <c r="BP38" s="178" t="s">
        <v>234</v>
      </c>
      <c r="BQ38" s="178" t="s">
        <v>234</v>
      </c>
      <c r="BR38" s="178"/>
      <c r="BS38" s="179">
        <v>45748</v>
      </c>
      <c r="BT38" s="179">
        <v>47177</v>
      </c>
      <c r="BU38" s="179">
        <f t="shared" ref="BU38:BV40" si="23">IF(DAY(BS38)&lt;=15,DATE(YEAR(BS38),MONTH(BS38),1),EOMONTH(BS38,0))</f>
        <v>45748</v>
      </c>
      <c r="BV38" s="179">
        <f t="shared" si="23"/>
        <v>47177</v>
      </c>
      <c r="BW38" s="175"/>
      <c r="BX38" s="175"/>
      <c r="BY38" s="176"/>
      <c r="BZ38" s="176"/>
      <c r="CA38" s="180"/>
      <c r="CB38" s="180"/>
      <c r="CC38" s="181">
        <f>CE38-60</f>
        <v>45478</v>
      </c>
      <c r="CD38" s="181">
        <f>IF(DAY(CC38)&lt;=15,DATE(YEAR(CC38),MONTH(CC38),1),EOMONTH(CC38,0))</f>
        <v>45474</v>
      </c>
      <c r="CE38" s="181">
        <f>CG38</f>
        <v>45538</v>
      </c>
      <c r="CF38" s="181">
        <f>IF(DAY(CE38)&lt;=15,DATE(YEAR(CE38),MONTH(CE38),1),EOMONTH(CE38,0))</f>
        <v>45536</v>
      </c>
      <c r="CG38" s="181">
        <f>CI38-210</f>
        <v>45538</v>
      </c>
      <c r="CH38" s="181">
        <f>IF(DAY(CG38)&lt;=15,DATE(YEAR(CG38),MONTH(CG38),1),EOMONTH(CG38,0))</f>
        <v>45536</v>
      </c>
      <c r="CI38" s="181">
        <f>BS38</f>
        <v>45748</v>
      </c>
      <c r="CJ38" s="181">
        <f>IF(DAY(CI38)&lt;=15,DATE(YEAR(CI38),MONTH(CI38),1),EOMONTH(CI38,0))</f>
        <v>45748</v>
      </c>
      <c r="CK38" s="152">
        <f t="shared" si="11"/>
        <v>46907</v>
      </c>
      <c r="CL38" s="152">
        <f t="shared" si="12"/>
        <v>46967</v>
      </c>
      <c r="CM38" s="152">
        <f t="shared" si="13"/>
        <v>47117</v>
      </c>
    </row>
    <row r="39" spans="1:91" ht="51" customHeight="1">
      <c r="A39" s="137" t="s">
        <v>506</v>
      </c>
      <c r="B39" s="137" t="s">
        <v>419</v>
      </c>
      <c r="C39" s="138" t="s">
        <v>507</v>
      </c>
      <c r="D39" s="139" t="str">
        <f ca="1">IF(BT39&lt;TODAY(),"Terminé",(IF(BS39&gt;=TODAY(),"A venir","En cours")))</f>
        <v>En cours</v>
      </c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313">
        <f>BT39</f>
        <v>47149</v>
      </c>
      <c r="BN39" s="174" t="s">
        <v>506</v>
      </c>
      <c r="BO39" s="174" t="s">
        <v>506</v>
      </c>
      <c r="BP39" s="178" t="s">
        <v>234</v>
      </c>
      <c r="BQ39" s="178" t="s">
        <v>234</v>
      </c>
      <c r="BR39" s="178" t="s">
        <v>205</v>
      </c>
      <c r="BS39" s="179">
        <v>45689</v>
      </c>
      <c r="BT39" s="179">
        <v>47149</v>
      </c>
      <c r="BU39" s="179">
        <f t="shared" si="23"/>
        <v>45689</v>
      </c>
      <c r="BV39" s="179">
        <f t="shared" si="23"/>
        <v>47149</v>
      </c>
      <c r="BW39" s="175"/>
      <c r="BX39" s="175"/>
      <c r="BY39" s="176"/>
      <c r="BZ39" s="176"/>
      <c r="CA39" s="180"/>
      <c r="CB39" s="180"/>
      <c r="CC39" s="181">
        <f>CE39-60</f>
        <v>45419</v>
      </c>
      <c r="CD39" s="181">
        <f>IF(DAY(CC39)&lt;=15,DATE(YEAR(CC39),MONTH(CC39),1),EOMONTH(CC39,0))</f>
        <v>45413</v>
      </c>
      <c r="CE39" s="181">
        <f>CG39</f>
        <v>45479</v>
      </c>
      <c r="CF39" s="181">
        <f>IF(DAY(CE39)&lt;=15,DATE(YEAR(CE39),MONTH(CE39),1),EOMONTH(CE39,0))</f>
        <v>45474</v>
      </c>
      <c r="CG39" s="181">
        <f>CI39-210</f>
        <v>45479</v>
      </c>
      <c r="CH39" s="181">
        <f>IF(DAY(CG39)&lt;=15,DATE(YEAR(CG39),MONTH(CG39),1),EOMONTH(CG39,0))</f>
        <v>45474</v>
      </c>
      <c r="CI39" s="181">
        <f>BS39</f>
        <v>45689</v>
      </c>
      <c r="CJ39" s="181">
        <f>IF(DAY(CI39)&lt;=15,DATE(YEAR(CI39),MONTH(CI39),1),EOMONTH(CI39,0))</f>
        <v>45689</v>
      </c>
      <c r="CK39" s="152">
        <f t="shared" si="11"/>
        <v>46879</v>
      </c>
      <c r="CL39" s="152">
        <f t="shared" si="12"/>
        <v>46939</v>
      </c>
      <c r="CM39" s="152">
        <f t="shared" si="13"/>
        <v>47089</v>
      </c>
    </row>
    <row r="40" spans="1:91" ht="36.950000000000003" customHeight="1">
      <c r="A40" s="137" t="s">
        <v>508</v>
      </c>
      <c r="B40" s="137" t="s">
        <v>2</v>
      </c>
      <c r="C40" s="138" t="s">
        <v>509</v>
      </c>
      <c r="D40" s="139" t="str">
        <f ca="1">IF(BT40&lt;TODAY(),"Terminé",(IF(BS40&gt;=TODAY(),"A venir","En cours")))</f>
        <v>A venir</v>
      </c>
      <c r="E40" s="251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313">
        <f>BT40</f>
        <v>47263</v>
      </c>
      <c r="BN40" s="174" t="s">
        <v>508</v>
      </c>
      <c r="BO40" s="377" t="s">
        <v>508</v>
      </c>
      <c r="BP40" s="178" t="s">
        <v>234</v>
      </c>
      <c r="BQ40" s="178" t="s">
        <v>234</v>
      </c>
      <c r="BR40" s="178" t="s">
        <v>60</v>
      </c>
      <c r="BS40" s="179">
        <v>45803</v>
      </c>
      <c r="BT40" s="179">
        <v>47263</v>
      </c>
      <c r="BU40" s="179">
        <f t="shared" si="23"/>
        <v>45808</v>
      </c>
      <c r="BV40" s="179">
        <f t="shared" si="23"/>
        <v>47269</v>
      </c>
      <c r="BW40" s="175"/>
      <c r="BX40" s="175"/>
      <c r="BY40" s="176"/>
      <c r="BZ40" s="176"/>
      <c r="CA40" s="180"/>
      <c r="CB40" s="180"/>
      <c r="CC40" s="181">
        <f>CE40-60</f>
        <v>45533</v>
      </c>
      <c r="CD40" s="181">
        <f>IF(DAY(CC40)&lt;=15,DATE(YEAR(CC40),MONTH(CC40),1),EOMONTH(CC40,0))</f>
        <v>45535</v>
      </c>
      <c r="CE40" s="181">
        <f>CG40</f>
        <v>45593</v>
      </c>
      <c r="CF40" s="181">
        <f>IF(DAY(CE40)&lt;=15,DATE(YEAR(CE40),MONTH(CE40),1),EOMONTH(CE40,0))</f>
        <v>45596</v>
      </c>
      <c r="CG40" s="181">
        <f>CI40-210</f>
        <v>45593</v>
      </c>
      <c r="CH40" s="181">
        <f>IF(DAY(CG40)&lt;=15,DATE(YEAR(CG40),MONTH(CG40),1),EOMONTH(CG40,0))</f>
        <v>45596</v>
      </c>
      <c r="CI40" s="181">
        <f>BS40</f>
        <v>45803</v>
      </c>
      <c r="CJ40" s="181">
        <f>IF(DAY(CI40)&lt;=15,DATE(YEAR(CI40),MONTH(CI40),1),EOMONTH(CI40,0))</f>
        <v>45808</v>
      </c>
      <c r="CK40" s="152">
        <f t="shared" si="11"/>
        <v>46993</v>
      </c>
      <c r="CL40" s="152">
        <f t="shared" si="12"/>
        <v>47053</v>
      </c>
      <c r="CM40" s="152">
        <f t="shared" si="13"/>
        <v>47203</v>
      </c>
    </row>
    <row r="41" spans="1:91" ht="25.5" customHeight="1">
      <c r="A41" s="137" t="s">
        <v>68</v>
      </c>
      <c r="B41" s="137" t="s">
        <v>419</v>
      </c>
      <c r="C41" s="138" t="s">
        <v>510</v>
      </c>
      <c r="D41" s="139" t="s">
        <v>511</v>
      </c>
      <c r="Q41" s="252"/>
      <c r="R41" s="252"/>
      <c r="S41" s="252"/>
      <c r="T41" s="390"/>
      <c r="U41" s="390"/>
      <c r="V41" s="390"/>
      <c r="W41" s="390"/>
      <c r="X41" s="391"/>
      <c r="Y41" s="391"/>
      <c r="Z41" s="391"/>
      <c r="AA41" s="391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89"/>
      <c r="AR41" s="389"/>
      <c r="AS41" s="389"/>
      <c r="AT41" s="389"/>
      <c r="AU41" s="389"/>
      <c r="AV41" s="389"/>
      <c r="AW41" s="389"/>
      <c r="AX41" s="389"/>
      <c r="AY41" s="389"/>
      <c r="AZ41" s="389"/>
      <c r="BA41" s="313">
        <v>45992</v>
      </c>
      <c r="BN41" s="174"/>
      <c r="BO41" s="377"/>
      <c r="BP41" s="178" t="s">
        <v>234</v>
      </c>
      <c r="BQ41" s="178" t="s">
        <v>234</v>
      </c>
      <c r="BR41" s="178" t="s">
        <v>489</v>
      </c>
      <c r="BS41" s="179">
        <v>46023</v>
      </c>
      <c r="BT41" s="179">
        <v>47483</v>
      </c>
      <c r="BU41" s="179">
        <f t="shared" ref="BU41:BU42" si="24">IF(DAY(BS41)&lt;=15,DATE(YEAR(BS41),MONTH(BS41),1),EOMONTH(BS41,0))</f>
        <v>46023</v>
      </c>
      <c r="BV41" s="179">
        <f t="shared" ref="BV41:BV42" si="25">IF(DAY(BT41)&lt;=15,DATE(YEAR(BT41),MONTH(BT41),1),EOMONTH(BT41,0))</f>
        <v>47483</v>
      </c>
      <c r="BW41" s="175"/>
      <c r="BX41" s="175"/>
      <c r="BY41" s="176"/>
      <c r="BZ41" s="176"/>
      <c r="CA41" s="180"/>
      <c r="CB41" s="180"/>
      <c r="CC41" s="181">
        <f t="shared" ref="CC41:CC42" si="26">CE41-60</f>
        <v>45753</v>
      </c>
      <c r="CD41" s="181">
        <f t="shared" ref="CD41:CD42" si="27">IF(DAY(CC41)&lt;=15,DATE(YEAR(CC41),MONTH(CC41),1),EOMONTH(CC41,0))</f>
        <v>45748</v>
      </c>
      <c r="CE41" s="181">
        <f t="shared" ref="CE41:CE42" si="28">CG41</f>
        <v>45813</v>
      </c>
      <c r="CF41" s="181">
        <f t="shared" ref="CF41:CF42" si="29">IF(DAY(CE41)&lt;=15,DATE(YEAR(CE41),MONTH(CE41),1),EOMONTH(CE41,0))</f>
        <v>45809</v>
      </c>
      <c r="CG41" s="181">
        <f t="shared" ref="CG41:CG42" si="30">CI41-210</f>
        <v>45813</v>
      </c>
      <c r="CH41" s="181">
        <f t="shared" ref="CH41:CH42" si="31">IF(DAY(CG41)&lt;=15,DATE(YEAR(CG41),MONTH(CG41),1),EOMONTH(CG41,0))</f>
        <v>45809</v>
      </c>
      <c r="CI41" s="181">
        <f t="shared" ref="CI41:CI42" si="32">BS41</f>
        <v>46023</v>
      </c>
      <c r="CJ41" s="181">
        <f t="shared" ref="CJ41:CJ42" si="33">IF(DAY(CI41)&lt;=15,DATE(YEAR(CI41),MONTH(CI41),1),EOMONTH(CI41,0))</f>
        <v>46023</v>
      </c>
      <c r="CK41" s="152">
        <f t="shared" ref="CK41:CK42" si="34">BT41-270</f>
        <v>47213</v>
      </c>
      <c r="CL41" s="152">
        <f t="shared" ref="CL41:CL42" si="35">BT41-210</f>
        <v>47273</v>
      </c>
      <c r="CM41" s="152">
        <f t="shared" ref="CM41:CM42" si="36">BT41-60</f>
        <v>47423</v>
      </c>
    </row>
    <row r="42" spans="1:91" ht="25.5" customHeight="1">
      <c r="A42" s="137" t="s">
        <v>68</v>
      </c>
      <c r="B42" s="137" t="s">
        <v>419</v>
      </c>
      <c r="C42" s="138" t="s">
        <v>512</v>
      </c>
      <c r="D42" s="139" t="s">
        <v>511</v>
      </c>
      <c r="Q42" s="252"/>
      <c r="R42" s="252"/>
      <c r="S42" s="252"/>
      <c r="T42" s="390"/>
      <c r="U42" s="390"/>
      <c r="V42" s="390"/>
      <c r="W42" s="390"/>
      <c r="X42" s="391"/>
      <c r="Y42" s="391"/>
      <c r="Z42" s="391"/>
      <c r="AA42" s="391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389"/>
      <c r="AN42" s="389"/>
      <c r="AO42" s="389"/>
      <c r="AP42" s="389"/>
      <c r="AQ42" s="389"/>
      <c r="AR42" s="389"/>
      <c r="AS42" s="389"/>
      <c r="AT42" s="389"/>
      <c r="AU42" s="389"/>
      <c r="AV42" s="389"/>
      <c r="AW42" s="389"/>
      <c r="AX42" s="389"/>
      <c r="AY42" s="389"/>
      <c r="AZ42" s="389"/>
      <c r="BA42" s="313">
        <v>45992</v>
      </c>
      <c r="BN42" s="174"/>
      <c r="BO42" s="377"/>
      <c r="BP42" s="178" t="s">
        <v>234</v>
      </c>
      <c r="BQ42" s="178" t="s">
        <v>234</v>
      </c>
      <c r="BR42" s="178" t="s">
        <v>60</v>
      </c>
      <c r="BS42" s="179">
        <v>46023</v>
      </c>
      <c r="BT42" s="179">
        <v>47483</v>
      </c>
      <c r="BU42" s="179">
        <f t="shared" si="24"/>
        <v>46023</v>
      </c>
      <c r="BV42" s="179">
        <f t="shared" si="25"/>
        <v>47483</v>
      </c>
      <c r="BW42" s="175"/>
      <c r="BX42" s="175"/>
      <c r="BY42" s="176"/>
      <c r="BZ42" s="176"/>
      <c r="CA42" s="180"/>
      <c r="CB42" s="180"/>
      <c r="CC42" s="181">
        <f t="shared" si="26"/>
        <v>45753</v>
      </c>
      <c r="CD42" s="181">
        <f t="shared" si="27"/>
        <v>45748</v>
      </c>
      <c r="CE42" s="181">
        <f t="shared" si="28"/>
        <v>45813</v>
      </c>
      <c r="CF42" s="181">
        <f t="shared" si="29"/>
        <v>45809</v>
      </c>
      <c r="CG42" s="181">
        <f t="shared" si="30"/>
        <v>45813</v>
      </c>
      <c r="CH42" s="181">
        <f t="shared" si="31"/>
        <v>45809</v>
      </c>
      <c r="CI42" s="181">
        <f t="shared" si="32"/>
        <v>46023</v>
      </c>
      <c r="CJ42" s="181">
        <f t="shared" si="33"/>
        <v>46023</v>
      </c>
      <c r="CK42" s="152">
        <f t="shared" si="34"/>
        <v>47213</v>
      </c>
      <c r="CL42" s="152">
        <f t="shared" si="35"/>
        <v>47273</v>
      </c>
      <c r="CM42" s="152">
        <f t="shared" si="36"/>
        <v>47423</v>
      </c>
    </row>
    <row r="43" spans="1:91" ht="25.5" customHeight="1">
      <c r="CK43" s="152"/>
      <c r="CL43" s="152"/>
      <c r="CM43" s="152"/>
    </row>
    <row r="44" spans="1:91" ht="25.5" customHeight="1">
      <c r="CK44" s="152"/>
      <c r="CL44" s="152"/>
      <c r="CM44" s="152"/>
    </row>
    <row r="45" spans="1:91" ht="25.5" customHeight="1">
      <c r="CK45" s="152"/>
      <c r="CL45" s="152"/>
      <c r="CM45" s="152"/>
    </row>
    <row r="46" spans="1:91" ht="25.5" customHeight="1">
      <c r="CK46" s="152"/>
      <c r="CL46" s="152"/>
      <c r="CM46" s="152"/>
    </row>
    <row r="47" spans="1:91" ht="25.5" customHeight="1">
      <c r="CK47" s="152"/>
      <c r="CL47" s="152"/>
      <c r="CM47" s="152"/>
    </row>
  </sheetData>
  <sheetProtection algorithmName="SHA-512" hashValue="1gU/yrirYgZpDihGEtfVyAt506KSKs0Y6kOd9d0dA/oS2XxOWIW+KloRN+F0KNgjVEi6UB2W16n3YcfhJzaFaA==" saltValue="PCSgFvHNsF0cO5cpupTUWA==" spinCount="100000" sheet="1" autoFilter="0"/>
  <autoFilter ref="A6:D6" xr:uid="{4B002572-0C21-4BF4-9570-1C7CEB1A8EEE}"/>
  <mergeCells count="5">
    <mergeCell ref="E5:P5"/>
    <mergeCell ref="Q5:AB5"/>
    <mergeCell ref="AC5:AN5"/>
    <mergeCell ref="A4:B4"/>
    <mergeCell ref="AO5:AZ5"/>
  </mergeCells>
  <phoneticPr fontId="12" type="noConversion"/>
  <conditionalFormatting sqref="C2">
    <cfRule type="expression" dxfId="166" priority="41">
      <formula>AND(BX$6&gt;=#REF!,BX$6&lt;=#REF!)</formula>
    </cfRule>
    <cfRule type="expression" dxfId="165" priority="42">
      <formula>AND(BX$6&gt;=#REF!,BX$6&lt;=#REF!)</formula>
    </cfRule>
    <cfRule type="expression" dxfId="164" priority="43">
      <formula>AND(BX$6&gt;=#REF!,BX$6&lt;=#REF!)</formula>
    </cfRule>
    <cfRule type="expression" dxfId="163" priority="44">
      <formula>AND(BX$6&gt;=#REF!,BX$6&lt;=#REF!)</formula>
    </cfRule>
  </conditionalFormatting>
  <conditionalFormatting sqref="D1:D36">
    <cfRule type="containsText" dxfId="162" priority="12" operator="containsText" text="Term">
      <formula>NOT(ISERROR(SEARCH("Term",D1)))</formula>
    </cfRule>
  </conditionalFormatting>
  <conditionalFormatting sqref="D6:D36">
    <cfRule type="containsText" dxfId="161" priority="13" operator="containsText" text="A venir">
      <formula>NOT(ISERROR(SEARCH("A venir",D6)))</formula>
    </cfRule>
  </conditionalFormatting>
  <conditionalFormatting sqref="D35:D36">
    <cfRule type="containsText" dxfId="160" priority="6" operator="containsText" text="À venir">
      <formula>NOT(ISERROR(SEARCH("À venir",D35)))</formula>
    </cfRule>
    <cfRule type="containsText" dxfId="159" priority="8" operator="containsText" text="En cours">
      <formula>NOT(ISERROR(SEARCH("En cours",D35)))</formula>
    </cfRule>
    <cfRule type="expression" dxfId="158" priority="9">
      <formula>AND(D$6&gt;=$CD35,D$6&lt;=$CF35)</formula>
    </cfRule>
  </conditionalFormatting>
  <conditionalFormatting sqref="D37:D42 D7:D34">
    <cfRule type="containsText" dxfId="157" priority="47" operator="containsText" text="En cours">
      <formula>NOT(ISERROR(SEARCH("En cours",D7)))</formula>
    </cfRule>
    <cfRule type="expression" dxfId="156" priority="48">
      <formula>AND(D$6&gt;=$CD7,D$6&lt;=$CF7)</formula>
    </cfRule>
  </conditionalFormatting>
  <conditionalFormatting sqref="D37:D42">
    <cfRule type="containsText" dxfId="155" priority="46" operator="containsText" text="A venir">
      <formula>NOT(ISERROR(SEARCH("A venir",D37)))</formula>
    </cfRule>
  </conditionalFormatting>
  <conditionalFormatting sqref="D37:D1048576">
    <cfRule type="containsText" dxfId="154" priority="45" operator="containsText" text="Term">
      <formula>NOT(ISERROR(SEARCH("Term",D37)))</formula>
    </cfRule>
  </conditionalFormatting>
  <conditionalFormatting sqref="D43:D1048576 D1:D5">
    <cfRule type="containsText" dxfId="153" priority="58" operator="containsText" text="A venir">
      <formula>NOT(ISERROR(SEARCH("A venir",D1)))</formula>
    </cfRule>
  </conditionalFormatting>
  <conditionalFormatting sqref="D7:AZ40 D41:D42">
    <cfRule type="expression" dxfId="152" priority="17">
      <formula>AND(D$6&gt;=$BU7,D$6&lt;=$BV7)</formula>
    </cfRule>
    <cfRule type="expression" dxfId="151" priority="18">
      <formula>AND(D$6&gt;=$CH7,D$6&lt;=$CJ7)</formula>
    </cfRule>
  </conditionalFormatting>
  <conditionalFormatting sqref="E7:AZ40">
    <cfRule type="expression" dxfId="150" priority="53">
      <formula>AND(E$6&gt;=$CD7,E$6&lt;=$CF7)</formula>
    </cfRule>
  </conditionalFormatting>
  <conditionalFormatting sqref="Q41:AZ42">
    <cfRule type="expression" dxfId="149" priority="1">
      <formula>AND(Q$6&gt;=$BU41,Q$6&lt;=$BV41)</formula>
    </cfRule>
    <cfRule type="expression" dxfId="148" priority="2">
      <formula>AND(Q$6&gt;=$CH41,Q$6&lt;=$CJ41)</formula>
    </cfRule>
    <cfRule type="expression" dxfId="147" priority="3">
      <formula>AND(Q$6&gt;=$CD41,Q$6&lt;=$CF41)</formula>
    </cfRule>
  </conditionalFormatting>
  <conditionalFormatting sqref="BN36">
    <cfRule type="duplicateValues" dxfId="146" priority="4"/>
  </conditionalFormatting>
  <conditionalFormatting sqref="BO35:BO36">
    <cfRule type="duplicateValues" dxfId="145" priority="5"/>
  </conditionalFormatting>
  <conditionalFormatting sqref="BR7 BW7">
    <cfRule type="expression" dxfId="144" priority="427">
      <formula>AND(BR$6&gt;=$BU7,BR$6&lt;=$BV7)</formula>
    </cfRule>
    <cfRule type="expression" dxfId="143" priority="431">
      <formula>AND(BR$6&gt;=$CH7,BR$6&lt;=$CJ7)</formula>
    </cfRule>
    <cfRule type="expression" dxfId="142" priority="435">
      <formula>AND(BR$6&gt;=$CD7,BR$6&lt;=$CF7)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96AA41-14C6-463C-AC52-BCDB32AA57A9}">
          <x14:formula1>
            <xm:f>Feuil1!$A$1:$A$3</xm:f>
          </x14:formula1>
          <xm:sqref>B12 BW7:BW36</xm:sqref>
        </x14:dataValidation>
        <x14:dataValidation type="list" allowBlank="1" showInputMessage="1" showErrorMessage="1" xr:uid="{254D3A91-B3EE-4308-B836-1A25E1A462AD}">
          <x14:formula1>
            <xm:f>Feuil1!$D$7:$D$8</xm:f>
          </x14:formula1>
          <xm:sqref>CA35:CB36 CA7:CB33</xm:sqref>
        </x14:dataValidation>
        <x14:dataValidation type="list" allowBlank="1" showInputMessage="1" showErrorMessage="1" xr:uid="{13610672-BE38-4672-926F-796E489CE91D}">
          <x14:formula1>
            <xm:f>Feuil1!$B$7:$B$9</xm:f>
          </x14:formula1>
          <xm:sqref>BZ35:BZ36 BZ7:BZ33</xm:sqref>
        </x14:dataValidation>
        <x14:dataValidation type="list" allowBlank="1" showInputMessage="1" showErrorMessage="1" xr:uid="{E3C0B440-E999-4458-97B6-9C86B69F0BC2}">
          <x14:formula1>
            <xm:f>Feuil1!$A$7:$A$13</xm:f>
          </x14:formula1>
          <xm:sqref>BY35:BY36 BY7:BY33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EEB0-54B8-4BAC-90EE-89DE353AE2DC}">
  <sheetPr codeName="Feuil4">
    <pageSetUpPr fitToPage="1"/>
  </sheetPr>
  <dimension ref="A1:CJ30"/>
  <sheetViews>
    <sheetView showGridLines="0" zoomScale="60" zoomScaleNormal="60" workbookViewId="0">
      <pane xSplit="4" ySplit="6" topLeftCell="Q8" activePane="bottomRight" state="frozen"/>
      <selection pane="bottomRight" activeCell="S1" sqref="S1"/>
      <selection pane="bottomLeft" activeCell="A7" sqref="A7"/>
      <selection pane="topRight" activeCell="E2" sqref="E2"/>
    </sheetView>
  </sheetViews>
  <sheetFormatPr defaultColWidth="23.42578125" defaultRowHeight="14.45"/>
  <cols>
    <col min="1" max="1" width="18.5703125" style="29" customWidth="1"/>
    <col min="2" max="2" width="32.85546875" style="30" customWidth="1"/>
    <col min="3" max="3" width="64.42578125" style="7" customWidth="1"/>
    <col min="4" max="4" width="13.140625" style="23" customWidth="1"/>
    <col min="5" max="16" width="3" style="37" hidden="1" customWidth="1"/>
    <col min="17" max="52" width="3" style="37" customWidth="1"/>
    <col min="53" max="53" width="15.140625" style="6" customWidth="1"/>
    <col min="54" max="65" width="6.5703125" customWidth="1"/>
    <col min="66" max="70" width="23.42578125" hidden="1" customWidth="1"/>
    <col min="71" max="72" width="13.5703125" hidden="1" customWidth="1"/>
    <col min="73" max="73" width="12.28515625" hidden="1" customWidth="1"/>
    <col min="74" max="74" width="14.85546875" hidden="1" customWidth="1"/>
    <col min="75" max="75" width="23.42578125" hidden="1" customWidth="1"/>
    <col min="76" max="76" width="59.140625" hidden="1" customWidth="1"/>
    <col min="77" max="88" width="23.42578125" hidden="1" customWidth="1"/>
  </cols>
  <sheetData>
    <row r="1" spans="1:88" hidden="1">
      <c r="A1" s="4"/>
      <c r="B1"/>
      <c r="E1" s="15">
        <f t="shared" ref="E1:AN1" si="0">VALUE(YEAR(E6)&amp;TEXT(MONTH(E6),"00"))</f>
        <v>202401</v>
      </c>
      <c r="F1" s="15">
        <f t="shared" si="0"/>
        <v>202402</v>
      </c>
      <c r="G1" s="15">
        <f t="shared" si="0"/>
        <v>202403</v>
      </c>
      <c r="H1" s="15">
        <f t="shared" si="0"/>
        <v>202404</v>
      </c>
      <c r="I1" s="15">
        <f t="shared" si="0"/>
        <v>202405</v>
      </c>
      <c r="J1" s="15">
        <f t="shared" si="0"/>
        <v>202406</v>
      </c>
      <c r="K1" s="15">
        <f t="shared" si="0"/>
        <v>202407</v>
      </c>
      <c r="L1" s="15">
        <f t="shared" si="0"/>
        <v>202408</v>
      </c>
      <c r="M1" s="15">
        <f t="shared" si="0"/>
        <v>202409</v>
      </c>
      <c r="N1" s="15">
        <f t="shared" si="0"/>
        <v>202410</v>
      </c>
      <c r="O1" s="15">
        <f t="shared" si="0"/>
        <v>202411</v>
      </c>
      <c r="P1" s="15">
        <f t="shared" si="0"/>
        <v>202412</v>
      </c>
      <c r="Q1" s="15">
        <f t="shared" si="0"/>
        <v>202501</v>
      </c>
      <c r="R1" s="15">
        <f t="shared" si="0"/>
        <v>202502</v>
      </c>
      <c r="S1" s="15">
        <f t="shared" si="0"/>
        <v>202503</v>
      </c>
      <c r="T1" s="15">
        <f t="shared" si="0"/>
        <v>202504</v>
      </c>
      <c r="U1" s="15">
        <f t="shared" si="0"/>
        <v>202505</v>
      </c>
      <c r="V1" s="15">
        <f t="shared" si="0"/>
        <v>202506</v>
      </c>
      <c r="W1" s="15">
        <f t="shared" si="0"/>
        <v>202507</v>
      </c>
      <c r="X1" s="15">
        <f t="shared" si="0"/>
        <v>202508</v>
      </c>
      <c r="Y1" s="15">
        <f t="shared" si="0"/>
        <v>202509</v>
      </c>
      <c r="Z1" s="15">
        <f t="shared" si="0"/>
        <v>202510</v>
      </c>
      <c r="AA1" s="15">
        <f t="shared" si="0"/>
        <v>202511</v>
      </c>
      <c r="AB1" s="15">
        <f t="shared" si="0"/>
        <v>202512</v>
      </c>
      <c r="AC1" s="15">
        <f t="shared" si="0"/>
        <v>202601</v>
      </c>
      <c r="AD1" s="15">
        <f t="shared" si="0"/>
        <v>202602</v>
      </c>
      <c r="AE1" s="15">
        <f t="shared" si="0"/>
        <v>202603</v>
      </c>
      <c r="AF1" s="15">
        <f t="shared" si="0"/>
        <v>202604</v>
      </c>
      <c r="AG1" s="15">
        <f t="shared" si="0"/>
        <v>202605</v>
      </c>
      <c r="AH1" s="15">
        <f t="shared" si="0"/>
        <v>202606</v>
      </c>
      <c r="AI1" s="15">
        <f t="shared" si="0"/>
        <v>202607</v>
      </c>
      <c r="AJ1" s="15">
        <f t="shared" si="0"/>
        <v>202608</v>
      </c>
      <c r="AK1" s="15">
        <f t="shared" si="0"/>
        <v>202609</v>
      </c>
      <c r="AL1" s="15">
        <f t="shared" si="0"/>
        <v>202610</v>
      </c>
      <c r="AM1" s="15">
        <f t="shared" si="0"/>
        <v>202611</v>
      </c>
      <c r="AN1" s="15">
        <f t="shared" si="0"/>
        <v>202612</v>
      </c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88" ht="21.95" customHeight="1">
      <c r="A2" s="25"/>
      <c r="B2" s="26"/>
      <c r="C2" s="234" t="s">
        <v>196</v>
      </c>
    </row>
    <row r="3" spans="1:88" ht="21.95" customHeight="1">
      <c r="A3" s="25"/>
      <c r="B3" s="133"/>
      <c r="C3" s="236" t="s">
        <v>197</v>
      </c>
    </row>
    <row r="4" spans="1:88" ht="21.95" customHeight="1">
      <c r="A4" s="397" t="s">
        <v>513</v>
      </c>
      <c r="B4" s="398"/>
      <c r="C4" s="237" t="s">
        <v>24</v>
      </c>
    </row>
    <row r="5" spans="1:88" ht="18.600000000000001" thickBot="1">
      <c r="A5" s="196"/>
      <c r="B5" s="308"/>
      <c r="C5" s="149"/>
      <c r="D5" s="150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152"/>
    </row>
    <row r="6" spans="1:88" s="122" customFormat="1" ht="47.1" customHeight="1" thickBot="1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110" t="s">
        <v>31</v>
      </c>
      <c r="BO6" s="188" t="s">
        <v>514</v>
      </c>
      <c r="BP6" s="111" t="s">
        <v>515</v>
      </c>
      <c r="BQ6" s="113" t="s">
        <v>34</v>
      </c>
      <c r="BR6" s="114" t="s">
        <v>35</v>
      </c>
      <c r="BS6" s="115" t="s">
        <v>36</v>
      </c>
      <c r="BT6" s="115" t="s">
        <v>30</v>
      </c>
      <c r="BU6" s="116" t="s">
        <v>37</v>
      </c>
      <c r="BV6" s="117" t="s">
        <v>38</v>
      </c>
      <c r="BW6" s="112" t="s">
        <v>39</v>
      </c>
      <c r="BX6" s="111" t="s">
        <v>40</v>
      </c>
      <c r="BY6" s="317" t="s">
        <v>6</v>
      </c>
      <c r="BZ6" s="94" t="s">
        <v>7</v>
      </c>
      <c r="CA6" s="94" t="s">
        <v>8</v>
      </c>
      <c r="CB6" s="94" t="s">
        <v>41</v>
      </c>
      <c r="CC6" s="118" t="s">
        <v>42</v>
      </c>
      <c r="CD6" s="119" t="s">
        <v>43</v>
      </c>
      <c r="CE6" s="120" t="s">
        <v>44</v>
      </c>
      <c r="CF6" s="119" t="s">
        <v>43</v>
      </c>
      <c r="CG6" s="121" t="s">
        <v>45</v>
      </c>
      <c r="CH6" s="119" t="s">
        <v>43</v>
      </c>
      <c r="CI6" s="121" t="s">
        <v>46</v>
      </c>
      <c r="CJ6" s="119" t="s">
        <v>43</v>
      </c>
    </row>
    <row r="7" spans="1:88" ht="32.450000000000003" customHeight="1">
      <c r="A7" s="137" t="s">
        <v>516</v>
      </c>
      <c r="B7" s="137" t="s">
        <v>241</v>
      </c>
      <c r="C7" s="138" t="s">
        <v>517</v>
      </c>
      <c r="D7" s="139" t="str">
        <f t="shared" ref="D7:D30" ca="1" si="1">IF(BT7&lt;TODAY(),"Terminé",(IF(BS7&gt;=TODAY(),"À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30" si="2">BT7</f>
        <v>46871</v>
      </c>
      <c r="BN7" s="8" t="s">
        <v>518</v>
      </c>
      <c r="BO7" s="9" t="s">
        <v>516</v>
      </c>
      <c r="BP7" s="46" t="s">
        <v>251</v>
      </c>
      <c r="BQ7" s="1" t="s">
        <v>519</v>
      </c>
      <c r="BR7" s="1" t="s">
        <v>252</v>
      </c>
      <c r="BS7" s="11">
        <v>45411</v>
      </c>
      <c r="BT7" s="11">
        <f>BS7+1460</f>
        <v>46871</v>
      </c>
      <c r="BU7" s="2">
        <f t="shared" ref="BU7:BU27" si="3">IF(DAY(BS7)&lt;=15,DATE(YEAR(BS7),MONTH(BS7),1),EOMONTH(BS7,0))</f>
        <v>45412</v>
      </c>
      <c r="BV7" s="2">
        <f t="shared" ref="BV7:BV27" si="4">IF(DAY(BT7)&lt;=15,DATE(YEAR(BT7),MONTH(BT7),1),EOMONTH(BT7,0))</f>
        <v>46873</v>
      </c>
      <c r="BW7" s="53" t="s">
        <v>0</v>
      </c>
      <c r="BX7" s="76" t="s">
        <v>520</v>
      </c>
      <c r="BY7" s="46"/>
      <c r="BZ7" s="46" t="s">
        <v>10</v>
      </c>
      <c r="CA7" s="53"/>
      <c r="CB7" s="53" t="s">
        <v>11</v>
      </c>
      <c r="CC7" s="2">
        <f t="shared" ref="CC7:CC23" si="5">CE7-60</f>
        <v>45141</v>
      </c>
      <c r="CD7" s="2">
        <f t="shared" ref="CD7:CD27" si="6">IF(DAY(CC7)&lt;=15,DATE(YEAR(CC7),MONTH(CC7),1),EOMONTH(CC7,0))</f>
        <v>45139</v>
      </c>
      <c r="CE7" s="2">
        <f t="shared" ref="CE7:CE27" si="7">CG7</f>
        <v>45201</v>
      </c>
      <c r="CF7" s="2">
        <f t="shared" ref="CF7:CF27" si="8">IF(DAY(CE7)&lt;=15,DATE(YEAR(CE7),MONTH(CE7),1),EOMONTH(CE7,0))</f>
        <v>45200</v>
      </c>
      <c r="CG7" s="2">
        <f t="shared" ref="CG7:CG24" si="9">CI7-210</f>
        <v>45201</v>
      </c>
      <c r="CH7" s="2">
        <f t="shared" ref="CH7:CH27" si="10">IF(DAY(CG7)&lt;=15,DATE(YEAR(CG7),MONTH(CG7),1),EOMONTH(CG7,0))</f>
        <v>45200</v>
      </c>
      <c r="CI7" s="2">
        <f t="shared" ref="CI7:CI27" si="11">BS7</f>
        <v>45411</v>
      </c>
      <c r="CJ7" s="2">
        <f t="shared" ref="CJ7:CJ27" si="12">IF(DAY(CI7)&lt;=15,DATE(YEAR(CI7),MONTH(CI7),1),EOMONTH(CI7,0))</f>
        <v>45412</v>
      </c>
    </row>
    <row r="8" spans="1:88" ht="32.450000000000003" customHeight="1">
      <c r="A8" s="318" t="s">
        <v>521</v>
      </c>
      <c r="B8" s="137" t="s">
        <v>241</v>
      </c>
      <c r="C8" s="138" t="s">
        <v>522</v>
      </c>
      <c r="D8" s="139" t="str">
        <f ca="1">IF(BT8&lt;TODAY(),"Terminé",(IF(BS8&gt;=TODAY(),"À venir","En cours")))</f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>BT8</f>
        <v>47039</v>
      </c>
      <c r="BN8" s="8" t="s">
        <v>346</v>
      </c>
      <c r="BO8" s="9" t="s">
        <v>521</v>
      </c>
      <c r="BP8" s="46" t="s">
        <v>251</v>
      </c>
      <c r="BQ8" s="1" t="s">
        <v>519</v>
      </c>
      <c r="BR8" s="63" t="s">
        <v>205</v>
      </c>
      <c r="BS8" s="11">
        <v>45579</v>
      </c>
      <c r="BT8" s="11">
        <v>47039</v>
      </c>
      <c r="BU8" s="2">
        <f>IF(DAY(BS8)&lt;=15,DATE(YEAR(BS8),MONTH(BS8),1),EOMONTH(BS8,0))</f>
        <v>45566</v>
      </c>
      <c r="BV8" s="2">
        <f>IF(DAY(BT8)&lt;=15,DATE(YEAR(BT8),MONTH(BT8),1),EOMONTH(BT8,0))</f>
        <v>47027</v>
      </c>
      <c r="BW8" s="53"/>
      <c r="BX8" s="76"/>
      <c r="BY8" s="46"/>
      <c r="BZ8" s="46"/>
      <c r="CA8" s="53"/>
      <c r="CB8" s="53"/>
      <c r="CC8" s="2">
        <f>CE8-60</f>
        <v>45309</v>
      </c>
      <c r="CD8" s="2">
        <f>IF(DAY(CC8)&lt;=15,DATE(YEAR(CC8),MONTH(CC8),1),EOMONTH(CC8,0))</f>
        <v>45322</v>
      </c>
      <c r="CE8" s="2">
        <f>CG8</f>
        <v>45369</v>
      </c>
      <c r="CF8" s="2">
        <f>IF(DAY(CE8)&lt;=15,DATE(YEAR(CE8),MONTH(CE8),1),EOMONTH(CE8,0))</f>
        <v>45382</v>
      </c>
      <c r="CG8" s="2">
        <f>CI8-210</f>
        <v>45369</v>
      </c>
      <c r="CH8" s="2">
        <f>IF(DAY(CG8)&lt;=15,DATE(YEAR(CG8),MONTH(CG8),1),EOMONTH(CG8,0))</f>
        <v>45382</v>
      </c>
      <c r="CI8" s="2">
        <f>BS8</f>
        <v>45579</v>
      </c>
      <c r="CJ8" s="2">
        <f>IF(DAY(CI8)&lt;=15,DATE(YEAR(CI8),MONTH(CI8),1),EOMONTH(CI8,0))</f>
        <v>45566</v>
      </c>
    </row>
    <row r="9" spans="1:88" ht="29.1">
      <c r="A9" s="137" t="s">
        <v>523</v>
      </c>
      <c r="B9" s="137" t="s">
        <v>524</v>
      </c>
      <c r="C9" s="138" t="s">
        <v>525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46551</v>
      </c>
      <c r="BN9" s="8" t="s">
        <v>526</v>
      </c>
      <c r="BO9" s="9" t="s">
        <v>523</v>
      </c>
      <c r="BP9" s="46" t="s">
        <v>251</v>
      </c>
      <c r="BQ9" s="1" t="s">
        <v>519</v>
      </c>
      <c r="BR9" s="1" t="s">
        <v>252</v>
      </c>
      <c r="BS9" s="11">
        <v>45091</v>
      </c>
      <c r="BT9" s="11">
        <v>46551</v>
      </c>
      <c r="BU9" s="2">
        <f>IF(DAY(BS9)&lt;=15,DATE(YEAR(BS9),MONTH(BS9),1),EOMONTH(BS9,0))</f>
        <v>45078</v>
      </c>
      <c r="BV9" s="2">
        <f t="shared" si="4"/>
        <v>46539</v>
      </c>
      <c r="BW9" s="53" t="s">
        <v>0</v>
      </c>
      <c r="BX9" s="76" t="s">
        <v>527</v>
      </c>
      <c r="BY9" s="46" t="s">
        <v>17</v>
      </c>
      <c r="BZ9" s="46" t="s">
        <v>10</v>
      </c>
      <c r="CA9" s="53"/>
      <c r="CB9" s="53"/>
      <c r="CC9" s="2">
        <f t="shared" si="5"/>
        <v>44821</v>
      </c>
      <c r="CD9" s="2">
        <f t="shared" si="6"/>
        <v>44834</v>
      </c>
      <c r="CE9" s="2">
        <f t="shared" si="7"/>
        <v>44881</v>
      </c>
      <c r="CF9" s="2">
        <f t="shared" si="8"/>
        <v>44895</v>
      </c>
      <c r="CG9" s="2">
        <f t="shared" si="9"/>
        <v>44881</v>
      </c>
      <c r="CH9" s="2">
        <f t="shared" si="10"/>
        <v>44895</v>
      </c>
      <c r="CI9" s="2">
        <f t="shared" si="11"/>
        <v>45091</v>
      </c>
      <c r="CJ9" s="2">
        <f t="shared" si="12"/>
        <v>45078</v>
      </c>
    </row>
    <row r="10" spans="1:88" ht="30" hidden="1" customHeight="1">
      <c r="A10" s="137" t="s">
        <v>528</v>
      </c>
      <c r="B10" s="137" t="s">
        <v>524</v>
      </c>
      <c r="C10" s="138" t="s">
        <v>529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2"/>
        <v>46873</v>
      </c>
      <c r="BN10" s="8" t="s">
        <v>530</v>
      </c>
      <c r="BO10" s="345" t="s">
        <v>528</v>
      </c>
      <c r="BP10" s="46" t="s">
        <v>251</v>
      </c>
      <c r="BQ10" s="1" t="s">
        <v>519</v>
      </c>
      <c r="BR10" s="63" t="s">
        <v>60</v>
      </c>
      <c r="BS10" s="11">
        <v>45413</v>
      </c>
      <c r="BT10" s="11">
        <f>BS10+1460</f>
        <v>46873</v>
      </c>
      <c r="BU10" s="2">
        <f t="shared" si="3"/>
        <v>45413</v>
      </c>
      <c r="BV10" s="2">
        <f t="shared" si="4"/>
        <v>46873</v>
      </c>
      <c r="BW10" s="53" t="s">
        <v>0</v>
      </c>
      <c r="BX10" s="76" t="s">
        <v>531</v>
      </c>
      <c r="BY10" s="46" t="s">
        <v>14</v>
      </c>
      <c r="BZ10" s="46" t="s">
        <v>10</v>
      </c>
      <c r="CA10" s="53"/>
      <c r="CB10" s="53" t="s">
        <v>10</v>
      </c>
      <c r="CC10" s="2">
        <f t="shared" si="5"/>
        <v>45143</v>
      </c>
      <c r="CD10" s="2">
        <f t="shared" si="6"/>
        <v>45139</v>
      </c>
      <c r="CE10" s="2">
        <f t="shared" si="7"/>
        <v>45203</v>
      </c>
      <c r="CF10" s="2">
        <f t="shared" si="8"/>
        <v>45200</v>
      </c>
      <c r="CG10" s="2">
        <f t="shared" si="9"/>
        <v>45203</v>
      </c>
      <c r="CH10" s="2">
        <f t="shared" si="10"/>
        <v>45200</v>
      </c>
      <c r="CI10" s="2">
        <f t="shared" si="11"/>
        <v>45413</v>
      </c>
      <c r="CJ10" s="2">
        <f t="shared" si="12"/>
        <v>45413</v>
      </c>
    </row>
    <row r="11" spans="1:88" ht="33.6" customHeight="1">
      <c r="A11" s="137" t="s">
        <v>532</v>
      </c>
      <c r="B11" s="137" t="s">
        <v>524</v>
      </c>
      <c r="C11" s="138" t="s">
        <v>533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ref="BA11:BA19" si="13">BT11</f>
        <v>46782</v>
      </c>
      <c r="BN11" s="8" t="s">
        <v>532</v>
      </c>
      <c r="BO11" s="10" t="s">
        <v>532</v>
      </c>
      <c r="BP11" s="46" t="s">
        <v>251</v>
      </c>
      <c r="BQ11" s="1"/>
      <c r="BR11" s="1" t="s">
        <v>60</v>
      </c>
      <c r="BS11" s="11">
        <v>45323</v>
      </c>
      <c r="BT11" s="11">
        <v>46782</v>
      </c>
      <c r="BU11" s="2">
        <f t="shared" si="3"/>
        <v>45323</v>
      </c>
      <c r="BV11" s="2">
        <f t="shared" si="4"/>
        <v>46783</v>
      </c>
      <c r="BW11" s="53" t="s">
        <v>0</v>
      </c>
      <c r="BX11" s="76" t="s">
        <v>534</v>
      </c>
      <c r="BY11" s="46"/>
      <c r="BZ11" s="46" t="s">
        <v>10</v>
      </c>
      <c r="CA11" s="53"/>
      <c r="CB11" s="53" t="s">
        <v>10</v>
      </c>
      <c r="CC11" s="2">
        <f t="shared" si="5"/>
        <v>45053</v>
      </c>
      <c r="CD11" s="2">
        <f t="shared" si="6"/>
        <v>45047</v>
      </c>
      <c r="CE11" s="2">
        <f t="shared" si="7"/>
        <v>45113</v>
      </c>
      <c r="CF11" s="2">
        <f t="shared" si="8"/>
        <v>45108</v>
      </c>
      <c r="CG11" s="2">
        <f t="shared" si="9"/>
        <v>45113</v>
      </c>
      <c r="CH11" s="2">
        <f t="shared" si="10"/>
        <v>45108</v>
      </c>
      <c r="CI11" s="2">
        <f t="shared" si="11"/>
        <v>45323</v>
      </c>
      <c r="CJ11" s="2">
        <f t="shared" si="12"/>
        <v>45323</v>
      </c>
    </row>
    <row r="12" spans="1:88" ht="45" customHeight="1">
      <c r="A12" s="137" t="s">
        <v>535</v>
      </c>
      <c r="B12" s="137" t="s">
        <v>524</v>
      </c>
      <c r="C12" s="138" t="s">
        <v>536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13"/>
        <v>46904</v>
      </c>
      <c r="BN12" s="8" t="s">
        <v>535</v>
      </c>
      <c r="BO12" s="9" t="s">
        <v>535</v>
      </c>
      <c r="BP12" s="46" t="s">
        <v>251</v>
      </c>
      <c r="BQ12" s="1" t="s">
        <v>519</v>
      </c>
      <c r="BR12" s="1" t="s">
        <v>205</v>
      </c>
      <c r="BS12" s="11">
        <v>45444</v>
      </c>
      <c r="BT12" s="11">
        <v>46904</v>
      </c>
      <c r="BU12" s="2">
        <f t="shared" si="3"/>
        <v>45444</v>
      </c>
      <c r="BV12" s="2">
        <f t="shared" si="4"/>
        <v>46904</v>
      </c>
      <c r="BW12" s="53"/>
      <c r="BX12" s="76" t="s">
        <v>536</v>
      </c>
      <c r="BY12" s="46"/>
      <c r="BZ12" s="46"/>
      <c r="CA12" s="53"/>
      <c r="CB12" s="53"/>
      <c r="CC12" s="2">
        <f t="shared" si="5"/>
        <v>45174</v>
      </c>
      <c r="CD12" s="2">
        <f t="shared" si="6"/>
        <v>45170</v>
      </c>
      <c r="CE12" s="2">
        <f t="shared" si="7"/>
        <v>45234</v>
      </c>
      <c r="CF12" s="2">
        <f t="shared" si="8"/>
        <v>45231</v>
      </c>
      <c r="CG12" s="2">
        <f t="shared" si="9"/>
        <v>45234</v>
      </c>
      <c r="CH12" s="2">
        <f t="shared" si="10"/>
        <v>45231</v>
      </c>
      <c r="CI12" s="2">
        <f t="shared" si="11"/>
        <v>45444</v>
      </c>
      <c r="CJ12" s="2">
        <f t="shared" si="12"/>
        <v>45444</v>
      </c>
    </row>
    <row r="13" spans="1:88" ht="32.450000000000003" customHeight="1">
      <c r="A13" s="137" t="s">
        <v>537</v>
      </c>
      <c r="B13" s="137" t="s">
        <v>538</v>
      </c>
      <c r="C13" s="138" t="s">
        <v>539</v>
      </c>
      <c r="D13" s="139" t="str">
        <f t="shared" ref="D13:D19" ca="1" si="14">IF(BT13&lt;TODAY(),"Terminé",(IF(BS13&gt;=TODAY(),"À venir","En cours")))</f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13"/>
        <v>46934</v>
      </c>
      <c r="BN13" s="8" t="s">
        <v>537</v>
      </c>
      <c r="BO13" s="9" t="s">
        <v>537</v>
      </c>
      <c r="BP13" s="46" t="s">
        <v>251</v>
      </c>
      <c r="BQ13" s="1" t="s">
        <v>519</v>
      </c>
      <c r="BR13" s="63" t="s">
        <v>205</v>
      </c>
      <c r="BS13" s="11">
        <v>45474</v>
      </c>
      <c r="BT13" s="11">
        <v>46934</v>
      </c>
      <c r="BU13" s="2">
        <f>IF(DAY(BS13)&lt;=15,DATE(YEAR(BS13),MONTH(BS13),1),EOMONTH(BS13,0))</f>
        <v>45474</v>
      </c>
      <c r="BV13" s="2">
        <f>IF(DAY(BT13)&lt;=15,DATE(YEAR(BT13),MONTH(BT13),1),EOMONTH(BT13,0))</f>
        <v>46934</v>
      </c>
      <c r="BW13" s="53"/>
      <c r="BX13" s="76"/>
      <c r="BY13" s="46"/>
      <c r="BZ13" s="46"/>
      <c r="CA13" s="53"/>
      <c r="CB13" s="53"/>
      <c r="CC13" s="2">
        <f>CE13-60</f>
        <v>45204</v>
      </c>
      <c r="CD13" s="2">
        <f t="shared" ref="CD13" si="15">IF(DAY(CC13)&lt;=15,DATE(YEAR(CC13),MONTH(CC13),1),EOMONTH(CC13,0))</f>
        <v>45200</v>
      </c>
      <c r="CE13" s="2">
        <f>CG13</f>
        <v>45264</v>
      </c>
      <c r="CF13" s="2">
        <f>IF(DAY(CE13)&lt;=15,DATE(YEAR(CE13),MONTH(CE13),1),EOMONTH(CE13,0))</f>
        <v>45261</v>
      </c>
      <c r="CG13" s="2">
        <f>CI13-210</f>
        <v>45264</v>
      </c>
      <c r="CH13" s="2">
        <f>IF(DAY(CG13)&lt;=15,DATE(YEAR(CG13),MONTH(CG13),1),EOMONTH(CG13,0))</f>
        <v>45261</v>
      </c>
      <c r="CI13" s="2">
        <f>BS13</f>
        <v>45474</v>
      </c>
      <c r="CJ13" s="2">
        <f>IF(DAY(CI13)&lt;=15,DATE(YEAR(CI13),MONTH(CI13),1),EOMONTH(CI13,0))</f>
        <v>45474</v>
      </c>
    </row>
    <row r="14" spans="1:88" ht="36.75" customHeight="1">
      <c r="A14" s="137" t="s">
        <v>540</v>
      </c>
      <c r="B14" s="137" t="s">
        <v>541</v>
      </c>
      <c r="C14" s="138" t="s">
        <v>542</v>
      </c>
      <c r="D14" s="139" t="str">
        <f t="shared" ca="1" si="14"/>
        <v>À venir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13"/>
        <v>47252.000243055554</v>
      </c>
      <c r="BN14" s="8" t="s">
        <v>540</v>
      </c>
      <c r="BO14" s="9" t="s">
        <v>540</v>
      </c>
      <c r="BP14" s="46"/>
      <c r="BQ14" s="1"/>
      <c r="BR14" s="63"/>
      <c r="BS14" s="11">
        <v>45792.000243055554</v>
      </c>
      <c r="BT14" s="11">
        <v>47252.000243055554</v>
      </c>
      <c r="BU14" s="2">
        <f t="shared" ref="BU14:BU19" si="16">IF(DAY(BS14)&lt;=15,DATE(YEAR(BS14),MONTH(BS14),1),EOMONTH(BS14,0))</f>
        <v>45778</v>
      </c>
      <c r="BV14" s="2">
        <f t="shared" ref="BV14:BV19" si="17">IF(DAY(BT14)&lt;=15,DATE(YEAR(BT14),MONTH(BT14),1),EOMONTH(BT14,0))</f>
        <v>47239</v>
      </c>
      <c r="BW14" s="53"/>
      <c r="BX14" s="76"/>
      <c r="BY14" s="46"/>
      <c r="BZ14" s="46"/>
      <c r="CA14" s="53"/>
      <c r="CB14" s="53"/>
      <c r="CC14" s="2">
        <f t="shared" ref="CC14:CC19" si="18">CE14-60</f>
        <v>45522.000243055554</v>
      </c>
      <c r="CD14" s="2">
        <f t="shared" ref="CD14:CD19" si="19">IF(DAY(CC14)&lt;=15,DATE(YEAR(CC14),MONTH(CC14),1),EOMONTH(CC14,0))</f>
        <v>45535</v>
      </c>
      <c r="CE14" s="2">
        <f t="shared" ref="CE14:CE19" si="20">CG14</f>
        <v>45582.000243055554</v>
      </c>
      <c r="CF14" s="2">
        <f t="shared" ref="CF14:CF19" si="21">IF(DAY(CE14)&lt;=15,DATE(YEAR(CE14),MONTH(CE14),1),EOMONTH(CE14,0))</f>
        <v>45596</v>
      </c>
      <c r="CG14" s="2">
        <f t="shared" ref="CG14:CG19" si="22">CI14-210</f>
        <v>45582.000243055554</v>
      </c>
      <c r="CH14" s="2">
        <f t="shared" ref="CH14:CH19" si="23">IF(DAY(CG14)&lt;=15,DATE(YEAR(CG14),MONTH(CG14),1),EOMONTH(CG14,0))</f>
        <v>45596</v>
      </c>
      <c r="CI14" s="2">
        <f t="shared" ref="CI14:CI19" si="24">BS14</f>
        <v>45792.000243055554</v>
      </c>
      <c r="CJ14" s="2">
        <f t="shared" ref="CJ14:CJ19" si="25">IF(DAY(CI14)&lt;=15,DATE(YEAR(CI14),MONTH(CI14),1),EOMONTH(CI14,0))</f>
        <v>45778</v>
      </c>
    </row>
    <row r="15" spans="1:88" ht="29.1" hidden="1">
      <c r="A15" s="137" t="s">
        <v>543</v>
      </c>
      <c r="B15" s="374"/>
      <c r="C15" s="375" t="s">
        <v>544</v>
      </c>
      <c r="D15" s="139" t="str">
        <f t="shared" ca="1" si="14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13"/>
        <v>47200</v>
      </c>
      <c r="BN15" s="8" t="s">
        <v>543</v>
      </c>
      <c r="BO15" s="376" t="s">
        <v>543</v>
      </c>
      <c r="BP15" s="46"/>
      <c r="BQ15" s="1"/>
      <c r="BR15" s="63"/>
      <c r="BS15" s="11">
        <v>45740.000243055554</v>
      </c>
      <c r="BT15" s="11">
        <v>47200</v>
      </c>
      <c r="BU15" s="2">
        <f t="shared" si="16"/>
        <v>45747</v>
      </c>
      <c r="BV15" s="2">
        <f t="shared" si="17"/>
        <v>47208</v>
      </c>
      <c r="BW15" s="53"/>
      <c r="BX15" s="76"/>
      <c r="BY15" s="46"/>
      <c r="BZ15" s="46"/>
      <c r="CA15" s="53"/>
      <c r="CB15" s="53"/>
      <c r="CC15" s="2">
        <f t="shared" si="18"/>
        <v>45470.000243055554</v>
      </c>
      <c r="CD15" s="2">
        <f t="shared" si="19"/>
        <v>45473</v>
      </c>
      <c r="CE15" s="2">
        <f t="shared" si="20"/>
        <v>45530.000243055554</v>
      </c>
      <c r="CF15" s="2">
        <f t="shared" si="21"/>
        <v>45535</v>
      </c>
      <c r="CG15" s="2">
        <f t="shared" si="22"/>
        <v>45530.000243055554</v>
      </c>
      <c r="CH15" s="2">
        <f t="shared" si="23"/>
        <v>45535</v>
      </c>
      <c r="CI15" s="2">
        <f t="shared" si="24"/>
        <v>45740.000243055554</v>
      </c>
      <c r="CJ15" s="2">
        <f t="shared" si="25"/>
        <v>45747</v>
      </c>
    </row>
    <row r="16" spans="1:88" ht="36.75" customHeight="1">
      <c r="A16" s="137" t="s">
        <v>545</v>
      </c>
      <c r="B16" s="137" t="s">
        <v>546</v>
      </c>
      <c r="C16" s="138" t="s">
        <v>547</v>
      </c>
      <c r="D16" s="139" t="str">
        <f t="shared" ca="1" si="14"/>
        <v>À venir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13"/>
        <v>47177.000243055554</v>
      </c>
      <c r="BN16" s="8" t="s">
        <v>545</v>
      </c>
      <c r="BO16" s="9" t="s">
        <v>545</v>
      </c>
      <c r="BP16" s="46"/>
      <c r="BQ16" s="1"/>
      <c r="BR16" s="63"/>
      <c r="BS16" s="11">
        <v>45717.000243055554</v>
      </c>
      <c r="BT16" s="11">
        <v>47177.000243055554</v>
      </c>
      <c r="BU16" s="2">
        <f t="shared" si="16"/>
        <v>45717</v>
      </c>
      <c r="BV16" s="2">
        <f t="shared" si="17"/>
        <v>47177</v>
      </c>
      <c r="BW16" s="53"/>
      <c r="BX16" s="76"/>
      <c r="BY16" s="46"/>
      <c r="BZ16" s="46"/>
      <c r="CA16" s="53"/>
      <c r="CB16" s="53"/>
      <c r="CC16" s="2">
        <f t="shared" si="18"/>
        <v>45447.000243055554</v>
      </c>
      <c r="CD16" s="2">
        <f t="shared" si="19"/>
        <v>45444</v>
      </c>
      <c r="CE16" s="2">
        <f t="shared" si="20"/>
        <v>45507.000243055554</v>
      </c>
      <c r="CF16" s="2">
        <f t="shared" si="21"/>
        <v>45505</v>
      </c>
      <c r="CG16" s="2">
        <f t="shared" si="22"/>
        <v>45507.000243055554</v>
      </c>
      <c r="CH16" s="2">
        <f t="shared" si="23"/>
        <v>45505</v>
      </c>
      <c r="CI16" s="2">
        <f t="shared" si="24"/>
        <v>45717.000243055554</v>
      </c>
      <c r="CJ16" s="2">
        <f t="shared" si="25"/>
        <v>45717</v>
      </c>
    </row>
    <row r="17" spans="1:88" ht="38.25" customHeight="1">
      <c r="A17" s="137" t="s">
        <v>548</v>
      </c>
      <c r="B17" s="137" t="s">
        <v>538</v>
      </c>
      <c r="C17" s="138" t="s">
        <v>549</v>
      </c>
      <c r="D17" s="139" t="str">
        <f t="shared" ca="1" si="14"/>
        <v>À venir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f t="shared" si="13"/>
        <v>47252.000243055554</v>
      </c>
      <c r="BN17" s="8" t="s">
        <v>548</v>
      </c>
      <c r="BO17" s="9" t="s">
        <v>548</v>
      </c>
      <c r="BP17" s="46"/>
      <c r="BQ17" s="1"/>
      <c r="BR17" s="63"/>
      <c r="BS17" s="11">
        <v>45792.000243055554</v>
      </c>
      <c r="BT17" s="11">
        <v>47252.000243055554</v>
      </c>
      <c r="BU17" s="2">
        <f t="shared" si="16"/>
        <v>45778</v>
      </c>
      <c r="BV17" s="2">
        <f t="shared" si="17"/>
        <v>47239</v>
      </c>
      <c r="BW17" s="53"/>
      <c r="BX17" s="76"/>
      <c r="BY17" s="46"/>
      <c r="BZ17" s="46"/>
      <c r="CA17" s="53"/>
      <c r="CB17" s="53"/>
      <c r="CC17" s="2">
        <f t="shared" si="18"/>
        <v>45522.000243055554</v>
      </c>
      <c r="CD17" s="2">
        <f t="shared" si="19"/>
        <v>45535</v>
      </c>
      <c r="CE17" s="2">
        <f t="shared" si="20"/>
        <v>45582.000243055554</v>
      </c>
      <c r="CF17" s="2">
        <f t="shared" si="21"/>
        <v>45596</v>
      </c>
      <c r="CG17" s="2">
        <f t="shared" si="22"/>
        <v>45582.000243055554</v>
      </c>
      <c r="CH17" s="2">
        <f t="shared" si="23"/>
        <v>45596</v>
      </c>
      <c r="CI17" s="2">
        <f t="shared" si="24"/>
        <v>45792.000243055554</v>
      </c>
      <c r="CJ17" s="2">
        <f t="shared" si="25"/>
        <v>45778</v>
      </c>
    </row>
    <row r="18" spans="1:88" ht="43.5" hidden="1" customHeight="1">
      <c r="A18" s="137" t="s">
        <v>550</v>
      </c>
      <c r="B18" s="137"/>
      <c r="C18" s="138" t="s">
        <v>551</v>
      </c>
      <c r="D18" s="139" t="str">
        <f t="shared" ca="1" si="14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313">
        <f t="shared" si="13"/>
        <v>47057.000243055554</v>
      </c>
      <c r="BN18" s="8" t="s">
        <v>550</v>
      </c>
      <c r="BO18" s="345" t="s">
        <v>550</v>
      </c>
      <c r="BP18" s="46"/>
      <c r="BQ18" s="1"/>
      <c r="BR18" s="63"/>
      <c r="BS18" s="11">
        <v>45597.000243055554</v>
      </c>
      <c r="BT18" s="11">
        <v>47057.000243055554</v>
      </c>
      <c r="BU18" s="2">
        <f t="shared" si="16"/>
        <v>45597</v>
      </c>
      <c r="BV18" s="2">
        <f t="shared" si="17"/>
        <v>47057</v>
      </c>
      <c r="BW18" s="53"/>
      <c r="BX18" s="76"/>
      <c r="BY18" s="46"/>
      <c r="BZ18" s="46"/>
      <c r="CA18" s="53"/>
      <c r="CB18" s="53"/>
      <c r="CC18" s="2">
        <f t="shared" si="18"/>
        <v>45327.000243055554</v>
      </c>
      <c r="CD18" s="2">
        <f t="shared" si="19"/>
        <v>45323</v>
      </c>
      <c r="CE18" s="2">
        <f t="shared" si="20"/>
        <v>45387.000243055554</v>
      </c>
      <c r="CF18" s="2">
        <f t="shared" si="21"/>
        <v>45383</v>
      </c>
      <c r="CG18" s="2">
        <f t="shared" si="22"/>
        <v>45387.000243055554</v>
      </c>
      <c r="CH18" s="2">
        <f t="shared" si="23"/>
        <v>45383</v>
      </c>
      <c r="CI18" s="2">
        <f t="shared" si="24"/>
        <v>45597.000243055554</v>
      </c>
      <c r="CJ18" s="2">
        <f t="shared" si="25"/>
        <v>45597</v>
      </c>
    </row>
    <row r="19" spans="1:88" ht="32.450000000000003" customHeight="1">
      <c r="A19" s="137" t="s">
        <v>552</v>
      </c>
      <c r="B19" s="137" t="s">
        <v>524</v>
      </c>
      <c r="C19" s="138" t="s">
        <v>553</v>
      </c>
      <c r="D19" s="139" t="str">
        <f t="shared" ca="1" si="14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313">
        <f t="shared" si="13"/>
        <v>46015.000243055554</v>
      </c>
      <c r="BN19" s="8" t="s">
        <v>552</v>
      </c>
      <c r="BO19" s="9" t="s">
        <v>552</v>
      </c>
      <c r="BP19" s="46"/>
      <c r="BQ19" s="1"/>
      <c r="BR19" s="63"/>
      <c r="BS19" s="11">
        <v>45550.000243055554</v>
      </c>
      <c r="BT19" s="11">
        <v>46015.000243055554</v>
      </c>
      <c r="BU19" s="2">
        <f t="shared" si="16"/>
        <v>45536</v>
      </c>
      <c r="BV19" s="2">
        <f t="shared" si="17"/>
        <v>46022</v>
      </c>
      <c r="BW19" s="53"/>
      <c r="BX19" s="76"/>
      <c r="BY19" s="46"/>
      <c r="BZ19" s="46"/>
      <c r="CA19" s="53"/>
      <c r="CB19" s="53"/>
      <c r="CC19" s="2">
        <f t="shared" si="18"/>
        <v>45280.000243055554</v>
      </c>
      <c r="CD19" s="2">
        <f t="shared" si="19"/>
        <v>45291</v>
      </c>
      <c r="CE19" s="2">
        <f t="shared" si="20"/>
        <v>45340.000243055554</v>
      </c>
      <c r="CF19" s="2">
        <f t="shared" si="21"/>
        <v>45351</v>
      </c>
      <c r="CG19" s="2">
        <f t="shared" si="22"/>
        <v>45340.000243055554</v>
      </c>
      <c r="CH19" s="2">
        <f t="shared" si="23"/>
        <v>45351</v>
      </c>
      <c r="CI19" s="2">
        <f t="shared" si="24"/>
        <v>45550.000243055554</v>
      </c>
      <c r="CJ19" s="2">
        <f t="shared" si="25"/>
        <v>45536</v>
      </c>
    </row>
    <row r="20" spans="1:88" ht="32.450000000000003" customHeight="1">
      <c r="A20" s="137" t="s">
        <v>554</v>
      </c>
      <c r="B20" s="137" t="s">
        <v>555</v>
      </c>
      <c r="C20" s="138" t="s">
        <v>556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313">
        <f t="shared" si="2"/>
        <v>46661</v>
      </c>
      <c r="BN20" s="32" t="s">
        <v>554</v>
      </c>
      <c r="BO20" s="12" t="s">
        <v>554</v>
      </c>
      <c r="BP20" s="48" t="s">
        <v>251</v>
      </c>
      <c r="BQ20" s="1" t="s">
        <v>519</v>
      </c>
      <c r="BR20" s="1" t="s">
        <v>252</v>
      </c>
      <c r="BS20" s="16">
        <v>45201</v>
      </c>
      <c r="BT20" s="11">
        <v>46661</v>
      </c>
      <c r="BU20" s="2">
        <f t="shared" si="3"/>
        <v>45200</v>
      </c>
      <c r="BV20" s="2">
        <f t="shared" si="4"/>
        <v>46661</v>
      </c>
      <c r="BW20" s="53" t="s">
        <v>0</v>
      </c>
      <c r="BX20" s="77" t="s">
        <v>557</v>
      </c>
      <c r="BY20" s="46"/>
      <c r="BZ20" s="46" t="s">
        <v>10</v>
      </c>
      <c r="CA20" s="53"/>
      <c r="CB20" s="53"/>
      <c r="CC20" s="2">
        <f t="shared" si="5"/>
        <v>44931</v>
      </c>
      <c r="CD20" s="2">
        <f t="shared" si="6"/>
        <v>44927</v>
      </c>
      <c r="CE20" s="2">
        <f t="shared" si="7"/>
        <v>44991</v>
      </c>
      <c r="CF20" s="2">
        <f t="shared" si="8"/>
        <v>44986</v>
      </c>
      <c r="CG20" s="2">
        <f t="shared" si="9"/>
        <v>44991</v>
      </c>
      <c r="CH20" s="2">
        <f t="shared" si="10"/>
        <v>44986</v>
      </c>
      <c r="CI20" s="2">
        <f t="shared" si="11"/>
        <v>45201</v>
      </c>
      <c r="CJ20" s="2">
        <f t="shared" si="12"/>
        <v>45200</v>
      </c>
    </row>
    <row r="21" spans="1:88" ht="32.450000000000003" customHeight="1">
      <c r="A21" s="137" t="s">
        <v>558</v>
      </c>
      <c r="B21" s="137" t="s">
        <v>555</v>
      </c>
      <c r="C21" s="138" t="s">
        <v>559</v>
      </c>
      <c r="D21" s="139" t="str">
        <f t="shared" ca="1" si="1"/>
        <v>En cours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313">
        <f t="shared" si="2"/>
        <v>46659</v>
      </c>
      <c r="BN21" s="32" t="s">
        <v>558</v>
      </c>
      <c r="BO21" s="12" t="s">
        <v>558</v>
      </c>
      <c r="BP21" s="48" t="s">
        <v>251</v>
      </c>
      <c r="BQ21" s="1" t="s">
        <v>519</v>
      </c>
      <c r="BR21" s="1" t="s">
        <v>60</v>
      </c>
      <c r="BS21" s="16">
        <v>45199</v>
      </c>
      <c r="BT21" s="11">
        <v>46659</v>
      </c>
      <c r="BU21" s="2">
        <f t="shared" si="3"/>
        <v>45199</v>
      </c>
      <c r="BV21" s="2">
        <f t="shared" si="4"/>
        <v>46660</v>
      </c>
      <c r="BW21" s="53" t="s">
        <v>0</v>
      </c>
      <c r="BX21" s="77" t="s">
        <v>560</v>
      </c>
      <c r="BY21" s="46"/>
      <c r="BZ21" s="46" t="s">
        <v>10</v>
      </c>
      <c r="CA21" s="53"/>
      <c r="CB21" s="53"/>
      <c r="CC21" s="2">
        <f t="shared" si="5"/>
        <v>44929</v>
      </c>
      <c r="CD21" s="2">
        <f t="shared" si="6"/>
        <v>44927</v>
      </c>
      <c r="CE21" s="2">
        <f t="shared" si="7"/>
        <v>44989</v>
      </c>
      <c r="CF21" s="2">
        <f t="shared" si="8"/>
        <v>44986</v>
      </c>
      <c r="CG21" s="2">
        <f t="shared" si="9"/>
        <v>44989</v>
      </c>
      <c r="CH21" s="2">
        <f t="shared" si="10"/>
        <v>44986</v>
      </c>
      <c r="CI21" s="2">
        <f t="shared" si="11"/>
        <v>45199</v>
      </c>
      <c r="CJ21" s="2">
        <f t="shared" si="12"/>
        <v>45199</v>
      </c>
    </row>
    <row r="22" spans="1:88" ht="32.450000000000003" customHeight="1">
      <c r="A22" s="137" t="s">
        <v>561</v>
      </c>
      <c r="B22" s="137" t="s">
        <v>562</v>
      </c>
      <c r="C22" s="138" t="s">
        <v>563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313">
        <f t="shared" si="2"/>
        <v>46521</v>
      </c>
      <c r="BN22" s="8" t="s">
        <v>564</v>
      </c>
      <c r="BO22" s="9" t="s">
        <v>561</v>
      </c>
      <c r="BP22" s="46" t="s">
        <v>251</v>
      </c>
      <c r="BQ22" s="1" t="s">
        <v>519</v>
      </c>
      <c r="BR22" s="1" t="s">
        <v>252</v>
      </c>
      <c r="BS22" s="11">
        <v>45061</v>
      </c>
      <c r="BT22" s="11">
        <v>46521</v>
      </c>
      <c r="BU22" s="2">
        <f t="shared" si="3"/>
        <v>45047</v>
      </c>
      <c r="BV22" s="2">
        <f t="shared" si="4"/>
        <v>46508</v>
      </c>
      <c r="BW22" s="53" t="s">
        <v>0</v>
      </c>
      <c r="BX22" s="53" t="s">
        <v>565</v>
      </c>
      <c r="BY22" s="46" t="s">
        <v>17</v>
      </c>
      <c r="BZ22" s="46" t="s">
        <v>10</v>
      </c>
      <c r="CA22" s="53"/>
      <c r="CB22" s="53" t="s">
        <v>10</v>
      </c>
      <c r="CC22" s="2">
        <f t="shared" si="5"/>
        <v>44791</v>
      </c>
      <c r="CD22" s="2">
        <f t="shared" si="6"/>
        <v>44804</v>
      </c>
      <c r="CE22" s="2">
        <f t="shared" si="7"/>
        <v>44851</v>
      </c>
      <c r="CF22" s="2">
        <f t="shared" si="8"/>
        <v>44865</v>
      </c>
      <c r="CG22" s="2">
        <f t="shared" si="9"/>
        <v>44851</v>
      </c>
      <c r="CH22" s="2">
        <f t="shared" si="10"/>
        <v>44865</v>
      </c>
      <c r="CI22" s="2">
        <f t="shared" si="11"/>
        <v>45061</v>
      </c>
      <c r="CJ22" s="2">
        <f t="shared" si="12"/>
        <v>45047</v>
      </c>
    </row>
    <row r="23" spans="1:88" ht="32.450000000000003" customHeight="1">
      <c r="A23" s="137" t="s">
        <v>566</v>
      </c>
      <c r="B23" s="137" t="s">
        <v>562</v>
      </c>
      <c r="C23" s="138" t="s">
        <v>567</v>
      </c>
      <c r="D23" s="139" t="str">
        <f t="shared" ca="1" si="1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313">
        <f t="shared" si="2"/>
        <v>46553</v>
      </c>
      <c r="BN23" s="8" t="s">
        <v>568</v>
      </c>
      <c r="BO23" s="9" t="s">
        <v>566</v>
      </c>
      <c r="BP23" s="46" t="s">
        <v>251</v>
      </c>
      <c r="BQ23" s="1" t="s">
        <v>519</v>
      </c>
      <c r="BR23" s="1" t="s">
        <v>252</v>
      </c>
      <c r="BS23" s="11">
        <v>45093</v>
      </c>
      <c r="BT23" s="11">
        <v>46553</v>
      </c>
      <c r="BU23" s="2">
        <f t="shared" si="3"/>
        <v>45107</v>
      </c>
      <c r="BV23" s="2">
        <f t="shared" si="4"/>
        <v>46539</v>
      </c>
      <c r="BW23" s="53" t="s">
        <v>0</v>
      </c>
      <c r="BX23" s="53" t="s">
        <v>569</v>
      </c>
      <c r="BY23" s="46" t="s">
        <v>17</v>
      </c>
      <c r="BZ23" s="46" t="s">
        <v>13</v>
      </c>
      <c r="CA23" s="53"/>
      <c r="CB23" s="53"/>
      <c r="CC23" s="2">
        <f t="shared" si="5"/>
        <v>44823</v>
      </c>
      <c r="CD23" s="2">
        <f t="shared" si="6"/>
        <v>44834</v>
      </c>
      <c r="CE23" s="2">
        <f t="shared" si="7"/>
        <v>44883</v>
      </c>
      <c r="CF23" s="2">
        <f t="shared" si="8"/>
        <v>44895</v>
      </c>
      <c r="CG23" s="2">
        <f t="shared" si="9"/>
        <v>44883</v>
      </c>
      <c r="CH23" s="2">
        <f t="shared" si="10"/>
        <v>44895</v>
      </c>
      <c r="CI23" s="2">
        <f t="shared" si="11"/>
        <v>45093</v>
      </c>
      <c r="CJ23" s="2">
        <f t="shared" si="12"/>
        <v>45107</v>
      </c>
    </row>
    <row r="24" spans="1:88" ht="32.450000000000003" customHeight="1">
      <c r="A24" s="137" t="s">
        <v>570</v>
      </c>
      <c r="B24" s="137" t="s">
        <v>562</v>
      </c>
      <c r="C24" s="138" t="s">
        <v>571</v>
      </c>
      <c r="D24" s="139" t="str">
        <f t="shared" ca="1" si="1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313">
        <f>BT24</f>
        <v>47071</v>
      </c>
      <c r="BN24" s="8" t="s">
        <v>572</v>
      </c>
      <c r="BO24" s="9" t="s">
        <v>570</v>
      </c>
      <c r="BP24" s="46" t="s">
        <v>251</v>
      </c>
      <c r="BQ24" s="1" t="s">
        <v>519</v>
      </c>
      <c r="BR24" s="1" t="s">
        <v>205</v>
      </c>
      <c r="BS24" s="11">
        <v>45611</v>
      </c>
      <c r="BT24" s="11">
        <v>47071</v>
      </c>
      <c r="BU24" s="2">
        <f t="shared" si="3"/>
        <v>45597</v>
      </c>
      <c r="BV24" s="2">
        <f t="shared" si="4"/>
        <v>47058</v>
      </c>
      <c r="BW24" s="53" t="s">
        <v>4</v>
      </c>
      <c r="BX24" s="53" t="s">
        <v>573</v>
      </c>
      <c r="BY24" s="46"/>
      <c r="BZ24" s="46" t="s">
        <v>10</v>
      </c>
      <c r="CA24" s="53" t="s">
        <v>11</v>
      </c>
      <c r="CB24" s="53"/>
      <c r="CC24" s="2">
        <f>CE24-120</f>
        <v>45281</v>
      </c>
      <c r="CD24" s="2">
        <f t="shared" si="6"/>
        <v>45291</v>
      </c>
      <c r="CE24" s="2">
        <f t="shared" si="7"/>
        <v>45401</v>
      </c>
      <c r="CF24" s="2">
        <f t="shared" si="8"/>
        <v>45412</v>
      </c>
      <c r="CG24" s="2">
        <f t="shared" si="9"/>
        <v>45401</v>
      </c>
      <c r="CH24" s="2">
        <f t="shared" si="10"/>
        <v>45412</v>
      </c>
      <c r="CI24" s="2">
        <f t="shared" si="11"/>
        <v>45611</v>
      </c>
      <c r="CJ24" s="2">
        <f t="shared" si="12"/>
        <v>45597</v>
      </c>
    </row>
    <row r="25" spans="1:88" ht="32.450000000000003" customHeight="1">
      <c r="A25" s="318" t="s">
        <v>574</v>
      </c>
      <c r="B25" s="137" t="s">
        <v>562</v>
      </c>
      <c r="C25" s="138" t="s">
        <v>575</v>
      </c>
      <c r="D25" s="139" t="str">
        <f ca="1">IF(BT25&lt;TODAY(),"Terminé",(IF(BS25&gt;=TODAY(),"À venir","En cours")))</f>
        <v>En cours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313">
        <f>BT25</f>
        <v>47004</v>
      </c>
      <c r="BN25" s="8" t="s">
        <v>574</v>
      </c>
      <c r="BO25" s="9" t="s">
        <v>574</v>
      </c>
      <c r="BP25" s="46" t="s">
        <v>251</v>
      </c>
      <c r="BQ25" s="1" t="s">
        <v>519</v>
      </c>
      <c r="BR25" s="63" t="s">
        <v>60</v>
      </c>
      <c r="BS25" s="11">
        <v>45544</v>
      </c>
      <c r="BT25" s="11">
        <v>47004</v>
      </c>
      <c r="BU25" s="2">
        <f>IF(DAY(BS25)&lt;=15,DATE(YEAR(BS25),MONTH(BS25),1),EOMONTH(BS25,0))</f>
        <v>45536</v>
      </c>
      <c r="BV25" s="2">
        <f>IF(DAY(BT25)&lt;=15,DATE(YEAR(BT25),MONTH(BT25),1),EOMONTH(BT25,0))</f>
        <v>46997</v>
      </c>
      <c r="BW25" s="53"/>
      <c r="BX25" s="76"/>
      <c r="BY25" s="46"/>
      <c r="BZ25" s="46"/>
      <c r="CA25" s="53"/>
      <c r="CB25" s="53"/>
      <c r="CC25" s="2">
        <f>CE25-60</f>
        <v>45274</v>
      </c>
      <c r="CD25" s="2">
        <f>IF(DAY(CC25)&lt;=15,DATE(YEAR(CC25),MONTH(CC25),1),EOMONTH(CC25,0))</f>
        <v>45261</v>
      </c>
      <c r="CE25" s="2">
        <f>CG25</f>
        <v>45334</v>
      </c>
      <c r="CF25" s="2">
        <f>IF(DAY(CE25)&lt;=15,DATE(YEAR(CE25),MONTH(CE25),1),EOMONTH(CE25,0))</f>
        <v>45323</v>
      </c>
      <c r="CG25" s="2">
        <f>CI25-210</f>
        <v>45334</v>
      </c>
      <c r="CH25" s="2">
        <f>IF(DAY(CG25)&lt;=15,DATE(YEAR(CG25),MONTH(CG25),1),EOMONTH(CG25,0))</f>
        <v>45323</v>
      </c>
      <c r="CI25" s="2">
        <f>BS25</f>
        <v>45544</v>
      </c>
      <c r="CJ25" s="2">
        <f>IF(DAY(CI25)&lt;=15,DATE(YEAR(CI25),MONTH(CI25),1),EOMONTH(CI25,0))</f>
        <v>45536</v>
      </c>
    </row>
    <row r="26" spans="1:88" ht="32.450000000000003" customHeight="1">
      <c r="A26" s="318" t="s">
        <v>576</v>
      </c>
      <c r="B26" s="137" t="s">
        <v>541</v>
      </c>
      <c r="C26" s="138" t="s">
        <v>577</v>
      </c>
      <c r="D26" s="139" t="str">
        <f t="shared" ca="1" si="1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313">
        <f t="shared" si="2"/>
        <v>45822</v>
      </c>
      <c r="BN26" s="8" t="s">
        <v>578</v>
      </c>
      <c r="BO26" s="9" t="s">
        <v>576</v>
      </c>
      <c r="BP26" s="46" t="s">
        <v>251</v>
      </c>
      <c r="BQ26" s="1" t="s">
        <v>134</v>
      </c>
      <c r="BR26" s="24" t="s">
        <v>205</v>
      </c>
      <c r="BS26" s="11">
        <v>44362</v>
      </c>
      <c r="BT26" s="11">
        <v>45822</v>
      </c>
      <c r="BU26" s="2">
        <f t="shared" si="3"/>
        <v>44348</v>
      </c>
      <c r="BV26" s="2">
        <f t="shared" si="4"/>
        <v>45809</v>
      </c>
      <c r="BW26" s="53" t="s">
        <v>0</v>
      </c>
      <c r="BX26" s="53" t="s">
        <v>579</v>
      </c>
      <c r="BY26" s="46"/>
      <c r="BZ26" s="46" t="s">
        <v>10</v>
      </c>
      <c r="CA26" s="53"/>
      <c r="CB26" s="53"/>
      <c r="CC26" s="2">
        <f>CE26-90</f>
        <v>44092</v>
      </c>
      <c r="CD26" s="2">
        <f t="shared" si="6"/>
        <v>44104</v>
      </c>
      <c r="CE26" s="2">
        <f t="shared" si="7"/>
        <v>44182</v>
      </c>
      <c r="CF26" s="2">
        <f t="shared" si="8"/>
        <v>44196</v>
      </c>
      <c r="CG26" s="2">
        <f>CI26-180</f>
        <v>44182</v>
      </c>
      <c r="CH26" s="2">
        <f t="shared" si="10"/>
        <v>44196</v>
      </c>
      <c r="CI26" s="2">
        <f t="shared" si="11"/>
        <v>44362</v>
      </c>
      <c r="CJ26" s="2">
        <f t="shared" si="12"/>
        <v>44348</v>
      </c>
    </row>
    <row r="27" spans="1:88" ht="32.450000000000003" customHeight="1">
      <c r="A27" s="137" t="s">
        <v>580</v>
      </c>
      <c r="B27" s="137" t="s">
        <v>541</v>
      </c>
      <c r="C27" s="138" t="s">
        <v>581</v>
      </c>
      <c r="D27" s="139" t="str">
        <f t="shared" ca="1" si="1"/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313">
        <f t="shared" si="2"/>
        <v>46850</v>
      </c>
      <c r="BN27" s="8" t="s">
        <v>578</v>
      </c>
      <c r="BO27" s="9" t="s">
        <v>580</v>
      </c>
      <c r="BP27" s="46" t="s">
        <v>251</v>
      </c>
      <c r="BQ27" s="1" t="s">
        <v>519</v>
      </c>
      <c r="BR27" s="63" t="s">
        <v>205</v>
      </c>
      <c r="BS27" s="11">
        <v>45390</v>
      </c>
      <c r="BT27" s="11">
        <f>BS27+1460</f>
        <v>46850</v>
      </c>
      <c r="BU27" s="2">
        <f t="shared" si="3"/>
        <v>45383</v>
      </c>
      <c r="BV27" s="2">
        <f t="shared" si="4"/>
        <v>46844</v>
      </c>
      <c r="BW27" s="53" t="s">
        <v>0</v>
      </c>
      <c r="BX27" s="76" t="s">
        <v>582</v>
      </c>
      <c r="BY27" s="46"/>
      <c r="BZ27" s="46" t="s">
        <v>10</v>
      </c>
      <c r="CA27" s="53" t="s">
        <v>11</v>
      </c>
      <c r="CB27" s="53"/>
      <c r="CC27" s="2">
        <f>CE27-60</f>
        <v>45120</v>
      </c>
      <c r="CD27" s="2">
        <f t="shared" si="6"/>
        <v>45108</v>
      </c>
      <c r="CE27" s="2">
        <f t="shared" si="7"/>
        <v>45180</v>
      </c>
      <c r="CF27" s="2">
        <f t="shared" si="8"/>
        <v>45170</v>
      </c>
      <c r="CG27" s="2">
        <f>CI27-210</f>
        <v>45180</v>
      </c>
      <c r="CH27" s="2">
        <f t="shared" si="10"/>
        <v>45170</v>
      </c>
      <c r="CI27" s="2">
        <f t="shared" si="11"/>
        <v>45390</v>
      </c>
      <c r="CJ27" s="2">
        <f t="shared" si="12"/>
        <v>45383</v>
      </c>
    </row>
    <row r="28" spans="1:88" ht="32.450000000000003" hidden="1" customHeight="1">
      <c r="A28" s="137" t="s">
        <v>583</v>
      </c>
      <c r="B28" s="137"/>
      <c r="C28" s="138" t="s">
        <v>584</v>
      </c>
      <c r="D28" s="139" t="str">
        <f t="shared" ca="1" si="1"/>
        <v>À venir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313">
        <f t="shared" si="2"/>
        <v>47269.000243055554</v>
      </c>
      <c r="BN28" s="8" t="s">
        <v>583</v>
      </c>
      <c r="BO28" s="376" t="s">
        <v>583</v>
      </c>
      <c r="BP28" s="46" t="s">
        <v>251</v>
      </c>
      <c r="BQ28" s="1" t="s">
        <v>519</v>
      </c>
      <c r="BR28" s="63" t="s">
        <v>60</v>
      </c>
      <c r="BS28" s="11">
        <v>45809.000243055554</v>
      </c>
      <c r="BT28" s="11">
        <v>47269.000243055554</v>
      </c>
      <c r="BU28" s="2">
        <f t="shared" ref="BU28:BU30" si="26">IF(DAY(BS28)&lt;=15,DATE(YEAR(BS28),MONTH(BS28),1),EOMONTH(BS28,0))</f>
        <v>45809</v>
      </c>
      <c r="BV28" s="2">
        <f t="shared" ref="BV28:BV30" si="27">IF(DAY(BT28)&lt;=15,DATE(YEAR(BT28),MONTH(BT28),1),EOMONTH(BT28,0))</f>
        <v>47269</v>
      </c>
      <c r="BW28" s="53"/>
      <c r="BX28" s="76"/>
      <c r="BY28" s="46"/>
      <c r="BZ28" s="46"/>
      <c r="CA28" s="53"/>
      <c r="CB28" s="53"/>
      <c r="CC28" s="2">
        <f t="shared" ref="CC28:CC30" si="28">CE28-60</f>
        <v>45539.000243055554</v>
      </c>
      <c r="CD28" s="2">
        <f t="shared" ref="CD28:CD30" si="29">IF(DAY(CC28)&lt;=15,DATE(YEAR(CC28),MONTH(CC28),1),EOMONTH(CC28,0))</f>
        <v>45536</v>
      </c>
      <c r="CE28" s="2">
        <f t="shared" ref="CE28:CE30" si="30">CG28</f>
        <v>45599.000243055554</v>
      </c>
      <c r="CF28" s="2">
        <f t="shared" ref="CF28:CF30" si="31">IF(DAY(CE28)&lt;=15,DATE(YEAR(CE28),MONTH(CE28),1),EOMONTH(CE28,0))</f>
        <v>45597</v>
      </c>
      <c r="CG28" s="2">
        <f t="shared" ref="CG28:CG30" si="32">CI28-210</f>
        <v>45599.000243055554</v>
      </c>
      <c r="CH28" s="2">
        <f t="shared" ref="CH28:CH30" si="33">IF(DAY(CG28)&lt;=15,DATE(YEAR(CG28),MONTH(CG28),1),EOMONTH(CG28,0))</f>
        <v>45597</v>
      </c>
      <c r="CI28" s="2">
        <f t="shared" ref="CI28:CI30" si="34">BS28</f>
        <v>45809.000243055554</v>
      </c>
      <c r="CJ28" s="2">
        <f t="shared" ref="CJ28:CJ30" si="35">IF(DAY(CI28)&lt;=15,DATE(YEAR(CI28),MONTH(CI28),1),EOMONTH(CI28,0))</f>
        <v>45809</v>
      </c>
    </row>
    <row r="29" spans="1:88" ht="32.450000000000003" hidden="1" customHeight="1">
      <c r="A29" s="137" t="s">
        <v>585</v>
      </c>
      <c r="B29" s="137"/>
      <c r="C29" s="138" t="s">
        <v>586</v>
      </c>
      <c r="D29" s="139" t="str">
        <f t="shared" ca="1" si="1"/>
        <v>À venir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313">
        <f t="shared" si="2"/>
        <v>47257.000243055554</v>
      </c>
      <c r="BN29" s="8" t="s">
        <v>585</v>
      </c>
      <c r="BO29" s="376" t="s">
        <v>585</v>
      </c>
      <c r="BP29" s="46" t="s">
        <v>251</v>
      </c>
      <c r="BQ29" s="1" t="s">
        <v>519</v>
      </c>
      <c r="BR29" s="63" t="s">
        <v>205</v>
      </c>
      <c r="BS29" s="11">
        <v>45796.000243055554</v>
      </c>
      <c r="BT29" s="11">
        <v>47257.000243055554</v>
      </c>
      <c r="BU29" s="2">
        <f t="shared" si="26"/>
        <v>45808</v>
      </c>
      <c r="BV29" s="2">
        <f t="shared" si="27"/>
        <v>47269</v>
      </c>
      <c r="BW29" s="53"/>
      <c r="BX29" s="76"/>
      <c r="BY29" s="46"/>
      <c r="BZ29" s="46"/>
      <c r="CA29" s="53"/>
      <c r="CB29" s="53"/>
      <c r="CC29" s="2">
        <f t="shared" si="28"/>
        <v>45526.000243055554</v>
      </c>
      <c r="CD29" s="2">
        <f t="shared" si="29"/>
        <v>45535</v>
      </c>
      <c r="CE29" s="2">
        <f t="shared" si="30"/>
        <v>45586.000243055554</v>
      </c>
      <c r="CF29" s="2">
        <f t="shared" si="31"/>
        <v>45596</v>
      </c>
      <c r="CG29" s="2">
        <f t="shared" si="32"/>
        <v>45586.000243055554</v>
      </c>
      <c r="CH29" s="2">
        <f t="shared" si="33"/>
        <v>45596</v>
      </c>
      <c r="CI29" s="2">
        <f t="shared" si="34"/>
        <v>45796.000243055554</v>
      </c>
      <c r="CJ29" s="2">
        <f t="shared" si="35"/>
        <v>45808</v>
      </c>
    </row>
    <row r="30" spans="1:88" ht="32.450000000000003" hidden="1" customHeight="1">
      <c r="A30" s="137" t="s">
        <v>587</v>
      </c>
      <c r="B30" s="137"/>
      <c r="C30" s="138" t="s">
        <v>588</v>
      </c>
      <c r="D30" s="139" t="str">
        <f t="shared" ca="1" si="1"/>
        <v>À venir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313">
        <f t="shared" si="2"/>
        <v>47256.000243055554</v>
      </c>
      <c r="BN30" s="8" t="s">
        <v>587</v>
      </c>
      <c r="BO30" s="376" t="s">
        <v>587</v>
      </c>
      <c r="BP30" s="46" t="s">
        <v>251</v>
      </c>
      <c r="BQ30" s="1" t="s">
        <v>519</v>
      </c>
      <c r="BR30" s="63" t="s">
        <v>60</v>
      </c>
      <c r="BS30" s="11">
        <v>45796.000243055554</v>
      </c>
      <c r="BT30" s="11">
        <v>47256.000243055554</v>
      </c>
      <c r="BU30" s="2">
        <f t="shared" si="26"/>
        <v>45808</v>
      </c>
      <c r="BV30" s="2">
        <f t="shared" si="27"/>
        <v>47269</v>
      </c>
      <c r="BW30" s="53"/>
      <c r="BX30" s="76"/>
      <c r="BY30" s="46"/>
      <c r="BZ30" s="46"/>
      <c r="CA30" s="53"/>
      <c r="CB30" s="53"/>
      <c r="CC30" s="2">
        <f t="shared" si="28"/>
        <v>45526.000243055554</v>
      </c>
      <c r="CD30" s="2">
        <f t="shared" si="29"/>
        <v>45535</v>
      </c>
      <c r="CE30" s="2">
        <f t="shared" si="30"/>
        <v>45586.000243055554</v>
      </c>
      <c r="CF30" s="2">
        <f t="shared" si="31"/>
        <v>45596</v>
      </c>
      <c r="CG30" s="2">
        <f t="shared" si="32"/>
        <v>45586.000243055554</v>
      </c>
      <c r="CH30" s="2">
        <f t="shared" si="33"/>
        <v>45596</v>
      </c>
      <c r="CI30" s="2">
        <f t="shared" si="34"/>
        <v>45796.000243055554</v>
      </c>
      <c r="CJ30" s="2">
        <f t="shared" si="35"/>
        <v>45808</v>
      </c>
    </row>
  </sheetData>
  <sheetProtection algorithmName="SHA-512" hashValue="+XRQDxR+bIlDzGzesWGPkUtz9IkR6lJ+MXSPpksnFMDDMYR2STuxL/cF5hySnyDqeCGask2rfqoWYLt8A7fHvg==" saltValue="SONb9jrMLIvN4m0LRE59RA==" spinCount="100000" sheet="1" autoFilter="0"/>
  <autoFilter ref="A6:D6" xr:uid="{AC2AEEB0-54B8-4BAC-90EE-89DE353AE2DC}"/>
  <mergeCells count="5">
    <mergeCell ref="A4:B4"/>
    <mergeCell ref="Q5:AB5"/>
    <mergeCell ref="AC5:AN5"/>
    <mergeCell ref="E5:P5"/>
    <mergeCell ref="AO5:AZ5"/>
  </mergeCells>
  <phoneticPr fontId="12" type="noConversion"/>
  <conditionalFormatting sqref="A1:A1048576">
    <cfRule type="duplicateValues" dxfId="141" priority="4"/>
  </conditionalFormatting>
  <conditionalFormatting sqref="C2">
    <cfRule type="expression" dxfId="140" priority="32">
      <formula>AND(BX$6&gt;=#REF!,BX$6&lt;=#REF!)</formula>
    </cfRule>
    <cfRule type="expression" dxfId="139" priority="33">
      <formula>AND(BX$6&gt;=#REF!,BX$6&lt;=#REF!)</formula>
    </cfRule>
    <cfRule type="expression" dxfId="138" priority="34">
      <formula>AND(BX$6&gt;=#REF!,BX$6&lt;=#REF!)</formula>
    </cfRule>
    <cfRule type="expression" dxfId="137" priority="35">
      <formula>AND(BX$6&gt;=#REF!,BX$6&lt;=#REF!)</formula>
    </cfRule>
  </conditionalFormatting>
  <conditionalFormatting sqref="D1:D1048576">
    <cfRule type="containsText" dxfId="136" priority="26" operator="containsText" text="Term">
      <formula>NOT(ISERROR(SEARCH("Term",D1)))</formula>
    </cfRule>
  </conditionalFormatting>
  <conditionalFormatting sqref="D6:D31">
    <cfRule type="containsText" dxfId="135" priority="27" operator="containsText" text="À venir">
      <formula>NOT(ISERROR(SEARCH("À venir",D6)))</formula>
    </cfRule>
  </conditionalFormatting>
  <conditionalFormatting sqref="D7:D31">
    <cfRule type="containsText" dxfId="134" priority="28" operator="containsText" text="En cours">
      <formula>NOT(ISERROR(SEARCH("En cours",D7)))</formula>
    </cfRule>
    <cfRule type="expression" dxfId="133" priority="29">
      <formula>AND(D$6&gt;=$CD7,D$6&lt;=$CF7)</formula>
    </cfRule>
    <cfRule type="expression" dxfId="132" priority="30">
      <formula>AND(D$6&gt;=$BU7,D$6&lt;=$BV7)</formula>
    </cfRule>
    <cfRule type="expression" dxfId="131" priority="31">
      <formula>AND(D$6&gt;=$CH7,D$6&lt;=$CJ7)</formula>
    </cfRule>
  </conditionalFormatting>
  <conditionalFormatting sqref="D31:D1048576 D1:D5">
    <cfRule type="containsText" dxfId="130" priority="39" operator="containsText" text="A venir">
      <formula>NOT(ISERROR(SEARCH("A venir",D1)))</formula>
    </cfRule>
  </conditionalFormatting>
  <conditionalFormatting sqref="E7:AZ30">
    <cfRule type="expression" dxfId="129" priority="17">
      <formula>AND(E$6&gt;=$BU7,E$6&lt;=$BV7)</formula>
    </cfRule>
    <cfRule type="expression" dxfId="128" priority="18">
      <formula>AND(E$6&gt;=$CH7,E$6&lt;=$CJ7)</formula>
    </cfRule>
    <cfRule type="expression" dxfId="127" priority="19">
      <formula>AND(E$6&gt;=$CD7,E$6&lt;=$CF7)</formula>
    </cfRule>
  </conditionalFormatting>
  <printOptions horizontalCentered="1" verticalCentered="1"/>
  <pageMargins left="0.25" right="0.25" top="0.75" bottom="0.75" header="0.3" footer="0.3"/>
  <pageSetup paperSize="8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E47C91-16C3-403E-BBC7-1F0B01515943}">
          <x14:formula1>
            <xm:f>Feuil1!$A$1:$A$3</xm:f>
          </x14:formula1>
          <xm:sqref>BW7:BW27</xm:sqref>
        </x14:dataValidation>
        <x14:dataValidation type="list" allowBlank="1" showInputMessage="1" showErrorMessage="1" xr:uid="{C1FA0013-CD86-414C-B74A-AF9EF9ADE08F}">
          <x14:formula1>
            <xm:f>Feuil1!$D$7:$D$8</xm:f>
          </x14:formula1>
          <xm:sqref>CA7:CB27</xm:sqref>
        </x14:dataValidation>
        <x14:dataValidation type="list" allowBlank="1" showInputMessage="1" showErrorMessage="1" xr:uid="{BCB14E40-1927-44C6-BC13-9FA3D584EB11}">
          <x14:formula1>
            <xm:f>Feuil1!$B$7:$B$9</xm:f>
          </x14:formula1>
          <xm:sqref>BZ7:BZ27</xm:sqref>
        </x14:dataValidation>
        <x14:dataValidation type="list" allowBlank="1" showInputMessage="1" showErrorMessage="1" xr:uid="{7B91D456-100A-4757-B3F1-D813048A9440}">
          <x14:formula1>
            <xm:f>Feuil1!$A$7:$A$13</xm:f>
          </x14:formula1>
          <xm:sqref>BY7:BY27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7183-3EA2-41BB-B082-3A64A8FBDA9B}">
  <sheetPr codeName="Feuil7">
    <pageSetUpPr fitToPage="1"/>
  </sheetPr>
  <dimension ref="A1:CJ28"/>
  <sheetViews>
    <sheetView showGridLines="0" topLeftCell="A2" zoomScale="60" zoomScaleNormal="60" workbookViewId="0">
      <pane xSplit="4" ySplit="5" topLeftCell="Q7" activePane="bottomRight" state="frozen"/>
      <selection pane="bottomRight" activeCell="C25" sqref="C25"/>
      <selection pane="bottomLeft" activeCell="A7" sqref="A7"/>
      <selection pane="topRight" activeCell="E2" sqref="E2"/>
    </sheetView>
  </sheetViews>
  <sheetFormatPr defaultColWidth="15.5703125" defaultRowHeight="14.45"/>
  <cols>
    <col min="1" max="1" width="18.7109375" style="29" customWidth="1"/>
    <col min="2" max="2" width="29.42578125" style="30" customWidth="1"/>
    <col min="3" max="3" width="47.5703125" style="7" customWidth="1"/>
    <col min="4" max="4" width="15.7109375" style="7" customWidth="1"/>
    <col min="5" max="16" width="3.42578125" style="37" hidden="1" customWidth="1"/>
    <col min="17" max="52" width="3.42578125" style="37" customWidth="1"/>
    <col min="53" max="53" width="13.7109375" style="6" customWidth="1"/>
    <col min="54" max="65" width="15.5703125" style="5" customWidth="1"/>
    <col min="66" max="66" width="15.5703125" style="5" hidden="1" customWidth="1"/>
    <col min="67" max="67" width="26.42578125" style="5" hidden="1" customWidth="1"/>
    <col min="68" max="68" width="25.5703125" style="5" hidden="1" customWidth="1"/>
    <col min="69" max="75" width="15.5703125" style="5" hidden="1" customWidth="1"/>
    <col min="76" max="76" width="58.5703125" style="5" hidden="1" customWidth="1"/>
    <col min="77" max="77" width="25.5703125" style="5" hidden="1" customWidth="1"/>
    <col min="78" max="78" width="17.5703125" style="5" hidden="1" customWidth="1"/>
    <col min="79" max="88" width="15.5703125" style="5" hidden="1" customWidth="1"/>
    <col min="89" max="89" width="15.5703125" style="5" customWidth="1"/>
    <col min="90" max="16384" width="15.5703125" style="5"/>
  </cols>
  <sheetData>
    <row r="1" spans="1:88" customFormat="1" ht="17.45" hidden="1" customHeight="1">
      <c r="A1" s="36"/>
      <c r="B1" s="23"/>
      <c r="C1" s="7"/>
      <c r="D1" s="7"/>
      <c r="E1" s="15">
        <f t="shared" ref="E1:AN1" si="0">VALUE(YEAR(E6)&amp;TEXT(MONTH(E6),"00"))</f>
        <v>202401</v>
      </c>
      <c r="F1" s="15">
        <f t="shared" si="0"/>
        <v>202402</v>
      </c>
      <c r="G1" s="15">
        <f t="shared" si="0"/>
        <v>202403</v>
      </c>
      <c r="H1" s="15">
        <f t="shared" si="0"/>
        <v>202404</v>
      </c>
      <c r="I1" s="15">
        <f t="shared" si="0"/>
        <v>202405</v>
      </c>
      <c r="J1" s="15">
        <f t="shared" si="0"/>
        <v>202406</v>
      </c>
      <c r="K1" s="15">
        <f t="shared" si="0"/>
        <v>202407</v>
      </c>
      <c r="L1" s="15">
        <f t="shared" si="0"/>
        <v>202408</v>
      </c>
      <c r="M1" s="15">
        <f t="shared" si="0"/>
        <v>202409</v>
      </c>
      <c r="N1" s="15">
        <f t="shared" si="0"/>
        <v>202410</v>
      </c>
      <c r="O1" s="15">
        <f t="shared" si="0"/>
        <v>202411</v>
      </c>
      <c r="P1" s="15">
        <f t="shared" si="0"/>
        <v>202412</v>
      </c>
      <c r="Q1" s="15">
        <f t="shared" si="0"/>
        <v>202501</v>
      </c>
      <c r="R1" s="15">
        <f t="shared" si="0"/>
        <v>202502</v>
      </c>
      <c r="S1" s="15">
        <f t="shared" si="0"/>
        <v>202503</v>
      </c>
      <c r="T1" s="15">
        <f t="shared" si="0"/>
        <v>202504</v>
      </c>
      <c r="U1" s="15">
        <f t="shared" si="0"/>
        <v>202505</v>
      </c>
      <c r="V1" s="15">
        <f t="shared" si="0"/>
        <v>202506</v>
      </c>
      <c r="W1" s="15">
        <f t="shared" si="0"/>
        <v>202507</v>
      </c>
      <c r="X1" s="15">
        <f t="shared" si="0"/>
        <v>202508</v>
      </c>
      <c r="Y1" s="15">
        <f t="shared" si="0"/>
        <v>202509</v>
      </c>
      <c r="Z1" s="15">
        <f t="shared" si="0"/>
        <v>202510</v>
      </c>
      <c r="AA1" s="15">
        <f t="shared" si="0"/>
        <v>202511</v>
      </c>
      <c r="AB1" s="15">
        <f t="shared" si="0"/>
        <v>202512</v>
      </c>
      <c r="AC1" s="15">
        <f t="shared" si="0"/>
        <v>202601</v>
      </c>
      <c r="AD1" s="15">
        <f t="shared" si="0"/>
        <v>202602</v>
      </c>
      <c r="AE1" s="15">
        <f t="shared" si="0"/>
        <v>202603</v>
      </c>
      <c r="AF1" s="15">
        <f t="shared" si="0"/>
        <v>202604</v>
      </c>
      <c r="AG1" s="15">
        <f t="shared" si="0"/>
        <v>202605</v>
      </c>
      <c r="AH1" s="15">
        <f t="shared" si="0"/>
        <v>202606</v>
      </c>
      <c r="AI1" s="15">
        <f t="shared" si="0"/>
        <v>202607</v>
      </c>
      <c r="AJ1" s="15">
        <f t="shared" si="0"/>
        <v>202608</v>
      </c>
      <c r="AK1" s="15">
        <f t="shared" si="0"/>
        <v>202609</v>
      </c>
      <c r="AL1" s="15">
        <f t="shared" si="0"/>
        <v>202610</v>
      </c>
      <c r="AM1" s="15">
        <f t="shared" si="0"/>
        <v>202611</v>
      </c>
      <c r="AN1" s="15">
        <f t="shared" si="0"/>
        <v>202612</v>
      </c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6"/>
    </row>
    <row r="2" spans="1:88" ht="21.95" customHeight="1">
      <c r="A2" s="25"/>
      <c r="B2" s="26"/>
      <c r="C2" s="234" t="s">
        <v>196</v>
      </c>
      <c r="D2" s="305"/>
    </row>
    <row r="3" spans="1:88" ht="21.95" customHeight="1">
      <c r="A3" s="25"/>
      <c r="B3" s="27"/>
      <c r="C3" s="236" t="s">
        <v>197</v>
      </c>
      <c r="D3" s="306"/>
    </row>
    <row r="4" spans="1:88" ht="21.95" customHeight="1">
      <c r="A4" s="401" t="s">
        <v>589</v>
      </c>
      <c r="B4" s="401"/>
      <c r="C4" s="237" t="s">
        <v>24</v>
      </c>
      <c r="D4" s="306"/>
    </row>
    <row r="5" spans="1:88" ht="37.5" customHeight="1">
      <c r="A5" s="196"/>
      <c r="B5" s="309"/>
      <c r="C5" s="149"/>
      <c r="D5" s="270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152"/>
    </row>
    <row r="6" spans="1:88" s="99" customFormat="1" ht="43.5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84" t="s">
        <v>31</v>
      </c>
      <c r="BO6" s="127" t="s">
        <v>32</v>
      </c>
      <c r="BP6" s="104" t="s">
        <v>200</v>
      </c>
      <c r="BQ6" s="129" t="s">
        <v>34</v>
      </c>
      <c r="BR6" s="102" t="s">
        <v>35</v>
      </c>
      <c r="BS6" s="130" t="s">
        <v>36</v>
      </c>
      <c r="BT6" s="130" t="s">
        <v>30</v>
      </c>
      <c r="BU6" s="131" t="s">
        <v>37</v>
      </c>
      <c r="BV6" s="132" t="s">
        <v>38</v>
      </c>
      <c r="BW6" s="128" t="s">
        <v>39</v>
      </c>
      <c r="BX6" s="86" t="s">
        <v>40</v>
      </c>
      <c r="BY6" s="326" t="s">
        <v>6</v>
      </c>
      <c r="BZ6" s="94" t="s">
        <v>7</v>
      </c>
      <c r="CA6" s="94" t="s">
        <v>8</v>
      </c>
      <c r="CB6" s="94" t="s">
        <v>41</v>
      </c>
      <c r="CC6" s="123" t="s">
        <v>42</v>
      </c>
      <c r="CD6" s="96" t="s">
        <v>43</v>
      </c>
      <c r="CE6" s="97" t="s">
        <v>44</v>
      </c>
      <c r="CF6" s="96" t="s">
        <v>43</v>
      </c>
      <c r="CG6" s="98" t="s">
        <v>45</v>
      </c>
      <c r="CH6" s="96" t="s">
        <v>43</v>
      </c>
      <c r="CI6" s="98" t="s">
        <v>46</v>
      </c>
      <c r="CJ6" s="96" t="s">
        <v>43</v>
      </c>
    </row>
    <row r="7" spans="1:88" customFormat="1" ht="30.75" customHeight="1">
      <c r="A7" s="137" t="s">
        <v>590</v>
      </c>
      <c r="B7" s="137" t="s">
        <v>591</v>
      </c>
      <c r="C7" s="137" t="s">
        <v>592</v>
      </c>
      <c r="D7" s="139" t="str">
        <f ca="1">IF(BT7&lt;TODAY(),"Terminé",(IF(BS7&gt;=TODAY(),"À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28" si="1">BT7</f>
        <v>45747</v>
      </c>
      <c r="BF7" s="5"/>
      <c r="BG7" s="5"/>
      <c r="BH7" s="5"/>
      <c r="BI7" s="5"/>
      <c r="BJ7" s="5"/>
      <c r="BK7" s="5"/>
      <c r="BL7" s="5"/>
      <c r="BM7" s="5"/>
      <c r="BN7" s="31" t="s">
        <v>593</v>
      </c>
      <c r="BO7" s="61" t="s">
        <v>590</v>
      </c>
      <c r="BP7" s="62" t="s">
        <v>594</v>
      </c>
      <c r="BQ7" s="24" t="s">
        <v>595</v>
      </c>
      <c r="BR7" s="62" t="s">
        <v>60</v>
      </c>
      <c r="BS7" s="65">
        <v>44348</v>
      </c>
      <c r="BT7" s="65">
        <v>45747</v>
      </c>
      <c r="BU7" s="2">
        <f t="shared" ref="BU7:BU27" si="2">IF(DAY(BS7)&lt;=15,DATE(YEAR(BS7),MONTH(BS7),1),EOMONTH(BS7,0))</f>
        <v>44348</v>
      </c>
      <c r="BV7" s="2">
        <f t="shared" ref="BV7:BV28" si="3">IF(DAY(BT7)&lt;=15,DATE(YEAR(BT7),MONTH(BT7),1),EOMONTH(BT7,0))</f>
        <v>45747</v>
      </c>
      <c r="BW7" s="53" t="s">
        <v>0</v>
      </c>
      <c r="BX7" s="66" t="s">
        <v>596</v>
      </c>
      <c r="BY7" s="46"/>
      <c r="BZ7" s="53" t="s">
        <v>10</v>
      </c>
      <c r="CA7" s="53"/>
      <c r="CB7" s="53" t="s">
        <v>10</v>
      </c>
      <c r="CC7" s="43">
        <f>CE7-90</f>
        <v>44108</v>
      </c>
      <c r="CD7" s="43">
        <f t="shared" ref="CD7:CD27" si="4">IF(DAY(CC7)&lt;=15,DATE(YEAR(CC7),MONTH(CC7),1),EOMONTH(CC7,0))</f>
        <v>44105</v>
      </c>
      <c r="CE7" s="43">
        <f>CG7</f>
        <v>44198</v>
      </c>
      <c r="CF7" s="43">
        <f t="shared" ref="CF7:CF27" si="5">IF(DAY(CE7)&lt;=15,DATE(YEAR(CE7),MONTH(CE7),1),EOMONTH(CE7,0))</f>
        <v>44197</v>
      </c>
      <c r="CG7" s="43">
        <f>CI7-150</f>
        <v>44198</v>
      </c>
      <c r="CH7" s="43">
        <f t="shared" ref="CH7:CH27" si="6">IF(DAY(CG7)&lt;=15,DATE(YEAR(CG7),MONTH(CG7),1),EOMONTH(CG7,0))</f>
        <v>44197</v>
      </c>
      <c r="CI7" s="43">
        <f t="shared" ref="CI7:CI27" si="7">BS7</f>
        <v>44348</v>
      </c>
      <c r="CJ7" s="22">
        <f t="shared" ref="CJ7:CJ27" si="8">IF(DAY(CI7)&lt;=15,DATE(YEAR(CI7),MONTH(CI7),1),EOMONTH(CI7,0))</f>
        <v>44348</v>
      </c>
    </row>
    <row r="8" spans="1:88" customFormat="1" ht="30.75" customHeight="1">
      <c r="A8" s="137" t="s">
        <v>597</v>
      </c>
      <c r="B8" s="137" t="s">
        <v>591</v>
      </c>
      <c r="C8" s="137" t="s">
        <v>592</v>
      </c>
      <c r="D8" s="139" t="str">
        <f t="shared" ref="D8:D28" ca="1" si="9">IF(BT8&lt;TODAY(),"Terminé",(IF(BS8&gt;=TODAY(),"À venir","En cours")))</f>
        <v>À venir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 t="shared" si="1"/>
        <v>47208</v>
      </c>
      <c r="BF8" s="5"/>
      <c r="BG8" s="5"/>
      <c r="BH8" s="5"/>
      <c r="BI8" s="5"/>
      <c r="BJ8" s="5"/>
      <c r="BK8" s="5"/>
      <c r="BL8" s="5"/>
      <c r="BM8" s="5"/>
      <c r="BN8" s="32" t="s">
        <v>593</v>
      </c>
      <c r="BO8" s="60" t="s">
        <v>597</v>
      </c>
      <c r="BP8" s="14" t="s">
        <v>594</v>
      </c>
      <c r="BQ8" s="24" t="s">
        <v>595</v>
      </c>
      <c r="BR8" s="57" t="s">
        <v>60</v>
      </c>
      <c r="BS8" s="16">
        <f>BT7+1</f>
        <v>45748</v>
      </c>
      <c r="BT8" s="16">
        <f>BS8+1460</f>
        <v>47208</v>
      </c>
      <c r="BU8" s="2">
        <f t="shared" si="2"/>
        <v>45748</v>
      </c>
      <c r="BV8" s="2">
        <f t="shared" si="3"/>
        <v>47208</v>
      </c>
      <c r="BW8" s="53" t="s">
        <v>0</v>
      </c>
      <c r="BX8" s="66" t="s">
        <v>596</v>
      </c>
      <c r="BY8" s="46"/>
      <c r="BZ8" s="53" t="s">
        <v>10</v>
      </c>
      <c r="CA8" s="53"/>
      <c r="CB8" s="53" t="s">
        <v>10</v>
      </c>
      <c r="CC8" s="18">
        <v>45261</v>
      </c>
      <c r="CD8" s="18">
        <f t="shared" si="4"/>
        <v>45261</v>
      </c>
      <c r="CE8" s="18">
        <v>45443</v>
      </c>
      <c r="CF8" s="18">
        <f t="shared" si="5"/>
        <v>45443</v>
      </c>
      <c r="CG8" s="18">
        <v>45444</v>
      </c>
      <c r="CH8" s="18">
        <f t="shared" si="6"/>
        <v>45444</v>
      </c>
      <c r="CI8" s="18">
        <f t="shared" si="7"/>
        <v>45748</v>
      </c>
      <c r="CJ8" s="3">
        <f t="shared" si="8"/>
        <v>45748</v>
      </c>
    </row>
    <row r="9" spans="1:88" customFormat="1" ht="30.75" customHeight="1">
      <c r="A9" s="137" t="s">
        <v>598</v>
      </c>
      <c r="B9" s="137" t="s">
        <v>591</v>
      </c>
      <c r="C9" s="137" t="s">
        <v>599</v>
      </c>
      <c r="D9" s="139" t="str">
        <f t="shared" ca="1" si="9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1"/>
        <v>47299</v>
      </c>
      <c r="BF9" s="5"/>
      <c r="BG9" s="5"/>
      <c r="BH9" s="5"/>
      <c r="BI9" s="5"/>
      <c r="BJ9" s="5"/>
      <c r="BK9" s="5"/>
      <c r="BL9" s="5"/>
      <c r="BM9" s="5"/>
      <c r="BN9" s="60" t="s">
        <v>598</v>
      </c>
      <c r="BO9" s="60" t="s">
        <v>598</v>
      </c>
      <c r="BP9" s="14" t="s">
        <v>594</v>
      </c>
      <c r="BQ9" s="24" t="s">
        <v>595</v>
      </c>
      <c r="BR9" s="57" t="s">
        <v>60</v>
      </c>
      <c r="BS9" s="16">
        <v>45839</v>
      </c>
      <c r="BT9" s="16">
        <f>BS9+1460</f>
        <v>47299</v>
      </c>
      <c r="BU9" s="2">
        <f t="shared" ref="BU9" si="10">IF(DAY(BS9)&lt;=15,DATE(YEAR(BS9),MONTH(BS9),1),EOMONTH(BS9,0))</f>
        <v>45839</v>
      </c>
      <c r="BV9" s="2">
        <f>IF(DAY(BT9)&lt;=15,DATE(YEAR(BT9),MONTH(BT9),1),EOMONTH(BT9,0))</f>
        <v>47299</v>
      </c>
      <c r="BW9" s="53"/>
      <c r="BX9" s="66" t="s">
        <v>599</v>
      </c>
      <c r="BY9" s="46" t="s">
        <v>19</v>
      </c>
      <c r="BZ9" s="53"/>
      <c r="CA9" s="53"/>
      <c r="CB9" s="53"/>
      <c r="CC9" s="18">
        <v>45262</v>
      </c>
      <c r="CD9" s="18">
        <f t="shared" ref="CD9" si="11">IF(DAY(CC9)&lt;=15,DATE(YEAR(CC9),MONTH(CC9),1),EOMONTH(CC9,0))</f>
        <v>45261</v>
      </c>
      <c r="CE9" s="18">
        <v>45444</v>
      </c>
      <c r="CF9" s="18">
        <f t="shared" ref="CF9" si="12">IF(DAY(CE9)&lt;=15,DATE(YEAR(CE9),MONTH(CE9),1),EOMONTH(CE9,0))</f>
        <v>45444</v>
      </c>
      <c r="CG9" s="18">
        <v>45445</v>
      </c>
      <c r="CH9" s="18">
        <f t="shared" ref="CH9" si="13">IF(DAY(CG9)&lt;=15,DATE(YEAR(CG9),MONTH(CG9),1),EOMONTH(CG9,0))</f>
        <v>45444</v>
      </c>
      <c r="CI9" s="18">
        <f t="shared" ref="CI9" si="14">BS9</f>
        <v>45839</v>
      </c>
      <c r="CJ9" s="3">
        <f t="shared" ref="CJ9" si="15">IF(DAY(CI9)&lt;=15,DATE(YEAR(CI9),MONTH(CI9),1),EOMONTH(CI9,0))</f>
        <v>45839</v>
      </c>
    </row>
    <row r="10" spans="1:88" ht="32.450000000000003" customHeight="1">
      <c r="A10" s="137" t="s">
        <v>600</v>
      </c>
      <c r="B10" s="137" t="s">
        <v>591</v>
      </c>
      <c r="C10" s="137" t="s">
        <v>601</v>
      </c>
      <c r="D10" s="139" t="str">
        <f t="shared" ca="1" si="9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1"/>
        <v>45747</v>
      </c>
      <c r="BN10" s="8" t="s">
        <v>600</v>
      </c>
      <c r="BO10" s="60" t="s">
        <v>600</v>
      </c>
      <c r="BP10" s="14" t="s">
        <v>594</v>
      </c>
      <c r="BQ10" s="24" t="s">
        <v>595</v>
      </c>
      <c r="BR10" s="14" t="s">
        <v>60</v>
      </c>
      <c r="BS10" s="11">
        <v>44378</v>
      </c>
      <c r="BT10" s="11">
        <v>45747</v>
      </c>
      <c r="BU10" s="2">
        <f t="shared" si="2"/>
        <v>44378</v>
      </c>
      <c r="BV10" s="2">
        <f t="shared" si="3"/>
        <v>45747</v>
      </c>
      <c r="BW10" s="53" t="s">
        <v>0</v>
      </c>
      <c r="BX10" s="327" t="s">
        <v>602</v>
      </c>
      <c r="BY10" s="46"/>
      <c r="BZ10" s="53" t="s">
        <v>15</v>
      </c>
      <c r="CA10" s="53"/>
      <c r="CB10" s="53" t="s">
        <v>10</v>
      </c>
      <c r="CC10" s="43">
        <f>CE10-90</f>
        <v>44138</v>
      </c>
      <c r="CD10" s="43">
        <f t="shared" si="4"/>
        <v>44136</v>
      </c>
      <c r="CE10" s="43">
        <f t="shared" ref="CE10:CE27" si="16">CG10</f>
        <v>44228</v>
      </c>
      <c r="CF10" s="43">
        <f t="shared" si="5"/>
        <v>44228</v>
      </c>
      <c r="CG10" s="43">
        <f t="shared" ref="CG10:CG27" si="17">CI10-150</f>
        <v>44228</v>
      </c>
      <c r="CH10" s="43">
        <f t="shared" si="6"/>
        <v>44228</v>
      </c>
      <c r="CI10" s="43">
        <f t="shared" si="7"/>
        <v>44378</v>
      </c>
      <c r="CJ10" s="22">
        <f t="shared" si="8"/>
        <v>44378</v>
      </c>
    </row>
    <row r="11" spans="1:88" ht="32.450000000000003" customHeight="1">
      <c r="A11" s="137" t="s">
        <v>603</v>
      </c>
      <c r="B11" s="137" t="s">
        <v>604</v>
      </c>
      <c r="C11" s="137" t="s">
        <v>605</v>
      </c>
      <c r="D11" s="139" t="str">
        <f t="shared" ca="1" si="9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1"/>
        <v>46752</v>
      </c>
      <c r="BN11" s="8" t="s">
        <v>606</v>
      </c>
      <c r="BO11" s="60" t="s">
        <v>603</v>
      </c>
      <c r="BP11" s="14" t="s">
        <v>594</v>
      </c>
      <c r="BQ11" s="24" t="s">
        <v>595</v>
      </c>
      <c r="BR11" s="14" t="s">
        <v>60</v>
      </c>
      <c r="BS11" s="11">
        <v>45292</v>
      </c>
      <c r="BT11" s="11">
        <v>46752</v>
      </c>
      <c r="BU11" s="2">
        <f t="shared" si="2"/>
        <v>45292</v>
      </c>
      <c r="BV11" s="2">
        <f t="shared" si="3"/>
        <v>46752</v>
      </c>
      <c r="BW11" s="53" t="s">
        <v>0</v>
      </c>
      <c r="BX11" s="328" t="s">
        <v>607</v>
      </c>
      <c r="BY11" s="46"/>
      <c r="BZ11" s="53" t="s">
        <v>10</v>
      </c>
      <c r="CA11" s="53"/>
      <c r="CB11" s="53" t="s">
        <v>10</v>
      </c>
      <c r="CC11" s="43">
        <f>CE11-90</f>
        <v>45052</v>
      </c>
      <c r="CD11" s="43">
        <f t="shared" si="4"/>
        <v>45047</v>
      </c>
      <c r="CE11" s="43">
        <f t="shared" si="16"/>
        <v>45142</v>
      </c>
      <c r="CF11" s="43">
        <f t="shared" si="5"/>
        <v>45139</v>
      </c>
      <c r="CG11" s="43">
        <f t="shared" si="17"/>
        <v>45142</v>
      </c>
      <c r="CH11" s="43">
        <f t="shared" si="6"/>
        <v>45139</v>
      </c>
      <c r="CI11" s="43">
        <f t="shared" si="7"/>
        <v>45292</v>
      </c>
      <c r="CJ11" s="22">
        <f t="shared" si="8"/>
        <v>45292</v>
      </c>
    </row>
    <row r="12" spans="1:88" ht="32.450000000000003" customHeight="1">
      <c r="A12" s="137" t="s">
        <v>608</v>
      </c>
      <c r="B12" s="137" t="s">
        <v>604</v>
      </c>
      <c r="C12" s="137" t="s">
        <v>609</v>
      </c>
      <c r="D12" s="139" t="str">
        <f t="shared" ca="1" si="9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1"/>
        <v>46037</v>
      </c>
      <c r="BN12" s="20" t="s">
        <v>608</v>
      </c>
      <c r="BO12" s="67" t="s">
        <v>608</v>
      </c>
      <c r="BP12" s="33" t="s">
        <v>594</v>
      </c>
      <c r="BQ12" s="24" t="s">
        <v>595</v>
      </c>
      <c r="BR12" s="33" t="s">
        <v>60</v>
      </c>
      <c r="BS12" s="21">
        <v>44608</v>
      </c>
      <c r="BT12" s="21">
        <v>46037</v>
      </c>
      <c r="BU12" s="2">
        <f t="shared" si="2"/>
        <v>44620</v>
      </c>
      <c r="BV12" s="2">
        <f t="shared" si="3"/>
        <v>46023</v>
      </c>
      <c r="BW12" s="53" t="s">
        <v>0</v>
      </c>
      <c r="BX12" s="328" t="s">
        <v>610</v>
      </c>
      <c r="BY12" s="46"/>
      <c r="BZ12" s="53" t="s">
        <v>10</v>
      </c>
      <c r="CA12" s="53"/>
      <c r="CB12" s="53" t="s">
        <v>10</v>
      </c>
      <c r="CC12" s="43">
        <f>CE12-90</f>
        <v>44368</v>
      </c>
      <c r="CD12" s="43">
        <f t="shared" si="4"/>
        <v>44377</v>
      </c>
      <c r="CE12" s="43">
        <f t="shared" si="16"/>
        <v>44458</v>
      </c>
      <c r="CF12" s="43">
        <f t="shared" si="5"/>
        <v>44469</v>
      </c>
      <c r="CG12" s="43">
        <f t="shared" si="17"/>
        <v>44458</v>
      </c>
      <c r="CH12" s="43">
        <f t="shared" si="6"/>
        <v>44469</v>
      </c>
      <c r="CI12" s="43">
        <f t="shared" si="7"/>
        <v>44608</v>
      </c>
      <c r="CJ12" s="22">
        <f t="shared" si="8"/>
        <v>44620</v>
      </c>
    </row>
    <row r="13" spans="1:88" ht="32.450000000000003" customHeight="1">
      <c r="A13" s="137" t="s">
        <v>75</v>
      </c>
      <c r="B13" s="137" t="s">
        <v>604</v>
      </c>
      <c r="C13" s="137" t="s">
        <v>609</v>
      </c>
      <c r="D13" s="139" t="str">
        <f t="shared" ca="1" si="9"/>
        <v>À venir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1"/>
        <v>47498</v>
      </c>
      <c r="BN13" s="8" t="s">
        <v>608</v>
      </c>
      <c r="BO13" s="60" t="s">
        <v>70</v>
      </c>
      <c r="BP13" s="14" t="s">
        <v>594</v>
      </c>
      <c r="BQ13" s="24" t="s">
        <v>595</v>
      </c>
      <c r="BR13" s="14" t="s">
        <v>60</v>
      </c>
      <c r="BS13" s="11">
        <v>46038</v>
      </c>
      <c r="BT13" s="11">
        <v>47498</v>
      </c>
      <c r="BU13" s="2">
        <f t="shared" si="2"/>
        <v>46053</v>
      </c>
      <c r="BV13" s="2">
        <f t="shared" si="3"/>
        <v>47484</v>
      </c>
      <c r="BW13" s="53" t="s">
        <v>0</v>
      </c>
      <c r="BX13" s="328" t="s">
        <v>610</v>
      </c>
      <c r="BY13" s="46"/>
      <c r="BZ13" s="53" t="s">
        <v>10</v>
      </c>
      <c r="CA13" s="53"/>
      <c r="CB13" s="53"/>
      <c r="CC13" s="43">
        <f>CE13-120</f>
        <v>45768</v>
      </c>
      <c r="CD13" s="43">
        <f t="shared" si="4"/>
        <v>45777</v>
      </c>
      <c r="CE13" s="43">
        <f t="shared" si="16"/>
        <v>45888</v>
      </c>
      <c r="CF13" s="43">
        <f t="shared" si="5"/>
        <v>45900</v>
      </c>
      <c r="CG13" s="43">
        <f t="shared" si="17"/>
        <v>45888</v>
      </c>
      <c r="CH13" s="43">
        <f t="shared" si="6"/>
        <v>45900</v>
      </c>
      <c r="CI13" s="43">
        <f t="shared" si="7"/>
        <v>46038</v>
      </c>
      <c r="CJ13" s="22">
        <f t="shared" si="8"/>
        <v>46053</v>
      </c>
    </row>
    <row r="14" spans="1:88" ht="32.450000000000003" customHeight="1">
      <c r="A14" s="137" t="s">
        <v>611</v>
      </c>
      <c r="B14" s="137" t="s">
        <v>604</v>
      </c>
      <c r="C14" s="137" t="s">
        <v>612</v>
      </c>
      <c r="D14" s="139" t="str">
        <f t="shared" ca="1" si="9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1"/>
        <v>46241</v>
      </c>
      <c r="BN14" s="8" t="s">
        <v>611</v>
      </c>
      <c r="BO14" s="60" t="s">
        <v>611</v>
      </c>
      <c r="BP14" s="14" t="s">
        <v>594</v>
      </c>
      <c r="BQ14" s="24" t="s">
        <v>595</v>
      </c>
      <c r="BR14" s="14" t="s">
        <v>205</v>
      </c>
      <c r="BS14" s="11">
        <v>44781</v>
      </c>
      <c r="BT14" s="11">
        <v>46241</v>
      </c>
      <c r="BU14" s="2">
        <f t="shared" si="2"/>
        <v>44774</v>
      </c>
      <c r="BV14" s="2">
        <f t="shared" si="3"/>
        <v>46235</v>
      </c>
      <c r="BW14" s="53" t="s">
        <v>0</v>
      </c>
      <c r="BX14" s="328" t="s">
        <v>613</v>
      </c>
      <c r="BY14" s="46" t="s">
        <v>17</v>
      </c>
      <c r="BZ14" s="53" t="s">
        <v>10</v>
      </c>
      <c r="CA14" s="53"/>
      <c r="CB14" s="53" t="s">
        <v>10</v>
      </c>
      <c r="CC14" s="43">
        <f>CE14-90</f>
        <v>44541</v>
      </c>
      <c r="CD14" s="43">
        <f t="shared" si="4"/>
        <v>44531</v>
      </c>
      <c r="CE14" s="43">
        <f t="shared" si="16"/>
        <v>44631</v>
      </c>
      <c r="CF14" s="43">
        <f t="shared" si="5"/>
        <v>44621</v>
      </c>
      <c r="CG14" s="43">
        <f t="shared" si="17"/>
        <v>44631</v>
      </c>
      <c r="CH14" s="43">
        <f t="shared" si="6"/>
        <v>44621</v>
      </c>
      <c r="CI14" s="43">
        <f t="shared" si="7"/>
        <v>44781</v>
      </c>
      <c r="CJ14" s="22">
        <f t="shared" si="8"/>
        <v>44774</v>
      </c>
    </row>
    <row r="15" spans="1:88" ht="32.450000000000003" customHeight="1">
      <c r="A15" s="137" t="s">
        <v>75</v>
      </c>
      <c r="B15" s="137" t="s">
        <v>604</v>
      </c>
      <c r="C15" s="137" t="s">
        <v>612</v>
      </c>
      <c r="D15" s="139" t="str">
        <f t="shared" ca="1" si="9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1"/>
        <v>47702</v>
      </c>
      <c r="BN15" s="8" t="s">
        <v>611</v>
      </c>
      <c r="BO15" s="60" t="s">
        <v>70</v>
      </c>
      <c r="BP15" s="14" t="s">
        <v>594</v>
      </c>
      <c r="BQ15" s="24" t="s">
        <v>595</v>
      </c>
      <c r="BR15" s="14" t="s">
        <v>205</v>
      </c>
      <c r="BS15" s="11">
        <v>46242</v>
      </c>
      <c r="BT15" s="11">
        <v>47702</v>
      </c>
      <c r="BU15" s="2">
        <f t="shared" si="2"/>
        <v>46235</v>
      </c>
      <c r="BV15" s="2">
        <f t="shared" si="3"/>
        <v>47696</v>
      </c>
      <c r="BW15" s="53" t="s">
        <v>0</v>
      </c>
      <c r="BX15" s="329" t="s">
        <v>613</v>
      </c>
      <c r="BY15" s="46"/>
      <c r="BZ15" s="53" t="s">
        <v>10</v>
      </c>
      <c r="CA15" s="53"/>
      <c r="CB15" s="53"/>
      <c r="CC15" s="43">
        <f>CE15-120</f>
        <v>45972</v>
      </c>
      <c r="CD15" s="43">
        <f t="shared" si="4"/>
        <v>45962</v>
      </c>
      <c r="CE15" s="43">
        <f t="shared" si="16"/>
        <v>46092</v>
      </c>
      <c r="CF15" s="43">
        <f t="shared" si="5"/>
        <v>46082</v>
      </c>
      <c r="CG15" s="43">
        <f t="shared" si="17"/>
        <v>46092</v>
      </c>
      <c r="CH15" s="43">
        <f t="shared" si="6"/>
        <v>46082</v>
      </c>
      <c r="CI15" s="43">
        <f t="shared" si="7"/>
        <v>46242</v>
      </c>
      <c r="CJ15" s="22">
        <f t="shared" si="8"/>
        <v>46235</v>
      </c>
    </row>
    <row r="16" spans="1:88" ht="32.450000000000003" customHeight="1">
      <c r="A16" s="137" t="s">
        <v>614</v>
      </c>
      <c r="B16" s="137" t="s">
        <v>604</v>
      </c>
      <c r="C16" s="137" t="s">
        <v>615</v>
      </c>
      <c r="D16" s="139" t="str">
        <f t="shared" ca="1" si="9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1"/>
        <v>46124</v>
      </c>
      <c r="BN16" s="8" t="s">
        <v>614</v>
      </c>
      <c r="BO16" s="60" t="s">
        <v>614</v>
      </c>
      <c r="BP16" s="14" t="s">
        <v>594</v>
      </c>
      <c r="BQ16" s="24" t="s">
        <v>595</v>
      </c>
      <c r="BR16" s="14" t="s">
        <v>60</v>
      </c>
      <c r="BS16" s="11">
        <v>44664</v>
      </c>
      <c r="BT16" s="11">
        <v>46124</v>
      </c>
      <c r="BU16" s="2">
        <f t="shared" si="2"/>
        <v>44652</v>
      </c>
      <c r="BV16" s="2">
        <f t="shared" si="3"/>
        <v>46113</v>
      </c>
      <c r="BW16" s="53" t="s">
        <v>0</v>
      </c>
      <c r="BX16" s="330" t="s">
        <v>616</v>
      </c>
      <c r="BY16" s="46"/>
      <c r="BZ16" s="53" t="s">
        <v>10</v>
      </c>
      <c r="CA16" s="53"/>
      <c r="CB16" s="53" t="s">
        <v>10</v>
      </c>
      <c r="CC16" s="43">
        <f t="shared" ref="CC16:CC27" si="18">CE16-90</f>
        <v>44424</v>
      </c>
      <c r="CD16" s="43">
        <f t="shared" si="4"/>
        <v>44439</v>
      </c>
      <c r="CE16" s="43">
        <f t="shared" si="16"/>
        <v>44514</v>
      </c>
      <c r="CF16" s="43">
        <f t="shared" si="5"/>
        <v>44501</v>
      </c>
      <c r="CG16" s="43">
        <f t="shared" si="17"/>
        <v>44514</v>
      </c>
      <c r="CH16" s="43">
        <f t="shared" si="6"/>
        <v>44501</v>
      </c>
      <c r="CI16" s="43">
        <f t="shared" si="7"/>
        <v>44664</v>
      </c>
      <c r="CJ16" s="22">
        <f t="shared" si="8"/>
        <v>44652</v>
      </c>
    </row>
    <row r="17" spans="1:88" ht="32.450000000000003" customHeight="1">
      <c r="A17" s="137" t="s">
        <v>617</v>
      </c>
      <c r="B17" s="137" t="s">
        <v>604</v>
      </c>
      <c r="C17" s="137" t="s">
        <v>618</v>
      </c>
      <c r="D17" s="139" t="str">
        <f t="shared" ca="1" si="9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f t="shared" si="1"/>
        <v>46437</v>
      </c>
      <c r="BN17" s="8" t="s">
        <v>617</v>
      </c>
      <c r="BO17" s="60" t="s">
        <v>617</v>
      </c>
      <c r="BP17" s="14" t="s">
        <v>594</v>
      </c>
      <c r="BQ17" s="24" t="s">
        <v>595</v>
      </c>
      <c r="BR17" s="14" t="s">
        <v>205</v>
      </c>
      <c r="BS17" s="11">
        <v>44977</v>
      </c>
      <c r="BT17" s="11">
        <v>46437</v>
      </c>
      <c r="BU17" s="2">
        <f t="shared" si="2"/>
        <v>44985</v>
      </c>
      <c r="BV17" s="2">
        <f t="shared" si="3"/>
        <v>46446</v>
      </c>
      <c r="BW17" s="53" t="s">
        <v>0</v>
      </c>
      <c r="BX17" s="331" t="s">
        <v>619</v>
      </c>
      <c r="BY17" s="46"/>
      <c r="BZ17" s="53" t="s">
        <v>10</v>
      </c>
      <c r="CA17" s="53"/>
      <c r="CB17" s="53" t="s">
        <v>11</v>
      </c>
      <c r="CC17" s="43">
        <f t="shared" si="18"/>
        <v>44737</v>
      </c>
      <c r="CD17" s="43">
        <f t="shared" si="4"/>
        <v>44742</v>
      </c>
      <c r="CE17" s="43">
        <f t="shared" si="16"/>
        <v>44827</v>
      </c>
      <c r="CF17" s="43">
        <f t="shared" si="5"/>
        <v>44834</v>
      </c>
      <c r="CG17" s="43">
        <f t="shared" si="17"/>
        <v>44827</v>
      </c>
      <c r="CH17" s="43">
        <f t="shared" si="6"/>
        <v>44834</v>
      </c>
      <c r="CI17" s="43">
        <f t="shared" si="7"/>
        <v>44977</v>
      </c>
      <c r="CJ17" s="22">
        <f t="shared" si="8"/>
        <v>44985</v>
      </c>
    </row>
    <row r="18" spans="1:88" ht="32.450000000000003" customHeight="1">
      <c r="A18" s="137" t="s">
        <v>620</v>
      </c>
      <c r="B18" s="137" t="s">
        <v>604</v>
      </c>
      <c r="C18" s="137" t="s">
        <v>621</v>
      </c>
      <c r="D18" s="139" t="str">
        <f t="shared" ca="1" si="9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313">
        <f t="shared" si="1"/>
        <v>46903</v>
      </c>
      <c r="BN18" s="8" t="s">
        <v>620</v>
      </c>
      <c r="BO18" s="60" t="s">
        <v>620</v>
      </c>
      <c r="BP18" s="14" t="s">
        <v>594</v>
      </c>
      <c r="BQ18" s="24" t="s">
        <v>595</v>
      </c>
      <c r="BR18" s="14"/>
      <c r="BS18" s="11">
        <v>45444</v>
      </c>
      <c r="BT18" s="11">
        <v>46903</v>
      </c>
      <c r="BU18" s="2">
        <f t="shared" si="2"/>
        <v>45444</v>
      </c>
      <c r="BV18" s="2">
        <f t="shared" si="3"/>
        <v>46904</v>
      </c>
      <c r="BW18" s="53"/>
      <c r="BX18" s="331" t="s">
        <v>622</v>
      </c>
      <c r="BY18" s="46" t="s">
        <v>19</v>
      </c>
      <c r="BZ18" s="53"/>
      <c r="CA18" s="53"/>
      <c r="CB18" s="53"/>
      <c r="CC18" s="43">
        <f t="shared" si="18"/>
        <v>45244</v>
      </c>
      <c r="CD18" s="43">
        <f t="shared" ref="CD18" si="19">IF(DAY(CC18)&lt;=15,DATE(YEAR(CC18),MONTH(CC18),1),EOMONTH(CC18,0))</f>
        <v>45231</v>
      </c>
      <c r="CE18" s="43">
        <f t="shared" si="16"/>
        <v>45334</v>
      </c>
      <c r="CF18" s="43">
        <f t="shared" si="5"/>
        <v>45323</v>
      </c>
      <c r="CG18" s="43">
        <v>45334</v>
      </c>
      <c r="CH18" s="43">
        <f t="shared" si="6"/>
        <v>45323</v>
      </c>
      <c r="CI18" s="43">
        <f t="shared" si="7"/>
        <v>45444</v>
      </c>
      <c r="CJ18" s="22">
        <f t="shared" si="8"/>
        <v>45444</v>
      </c>
    </row>
    <row r="19" spans="1:88" ht="32.450000000000003" customHeight="1">
      <c r="A19" s="137" t="s">
        <v>623</v>
      </c>
      <c r="B19" s="137" t="s">
        <v>604</v>
      </c>
      <c r="C19" s="137" t="s">
        <v>624</v>
      </c>
      <c r="D19" s="139" t="str">
        <f t="shared" ca="1" si="9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313">
        <f t="shared" si="1"/>
        <v>46903</v>
      </c>
      <c r="BN19" s="314" t="s">
        <v>625</v>
      </c>
      <c r="BO19" s="319" t="s">
        <v>625</v>
      </c>
      <c r="BP19" s="14" t="s">
        <v>594</v>
      </c>
      <c r="BQ19" s="24" t="s">
        <v>595</v>
      </c>
      <c r="BR19" s="14"/>
      <c r="BS19" s="11">
        <v>45444</v>
      </c>
      <c r="BT19" s="11">
        <v>46903</v>
      </c>
      <c r="BU19" s="2">
        <f t="shared" ref="BU19:BU20" si="20">IF(DAY(BS19)&lt;=15,DATE(YEAR(BS19),MONTH(BS19),1),EOMONTH(BS19,0))</f>
        <v>45444</v>
      </c>
      <c r="BV19" s="2">
        <f t="shared" ref="BV19:BV20" si="21">IF(DAY(BT19)&lt;=15,DATE(YEAR(BT19),MONTH(BT19),1),EOMONTH(BT19,0))</f>
        <v>46904</v>
      </c>
      <c r="BW19" s="53"/>
      <c r="BX19" s="331" t="s">
        <v>624</v>
      </c>
      <c r="BY19" s="46" t="s">
        <v>19</v>
      </c>
      <c r="BZ19" s="53"/>
      <c r="CA19" s="53"/>
      <c r="CB19" s="53"/>
      <c r="CC19" s="43">
        <f t="shared" si="18"/>
        <v>45267</v>
      </c>
      <c r="CD19" s="43">
        <f t="shared" ref="CD19" si="22">IF(DAY(CC19)&lt;=15,DATE(YEAR(CC19),MONTH(CC19),1),EOMONTH(CC19,0))</f>
        <v>45261</v>
      </c>
      <c r="CE19" s="43">
        <f t="shared" ref="CE19" si="23">CG19</f>
        <v>45357</v>
      </c>
      <c r="CF19" s="43">
        <f t="shared" ref="CF19" si="24">IF(DAY(CE19)&lt;=15,DATE(YEAR(CE19),MONTH(CE19),1),EOMONTH(CE19,0))</f>
        <v>45352</v>
      </c>
      <c r="CG19" s="43">
        <v>45357</v>
      </c>
      <c r="CH19" s="43">
        <f t="shared" ref="CH19" si="25">IF(DAY(CG19)&lt;=15,DATE(YEAR(CG19),MONTH(CG19),1),EOMONTH(CG19,0))</f>
        <v>45352</v>
      </c>
      <c r="CI19" s="43">
        <f t="shared" ref="CI19" si="26">BS19</f>
        <v>45444</v>
      </c>
      <c r="CJ19" s="22">
        <f t="shared" ref="CJ19" si="27">IF(DAY(CI19)&lt;=15,DATE(YEAR(CI19),MONTH(CI19),1),EOMONTH(CI19,0))</f>
        <v>45444</v>
      </c>
    </row>
    <row r="20" spans="1:88" ht="32.450000000000003" customHeight="1">
      <c r="A20" s="137" t="s">
        <v>626</v>
      </c>
      <c r="B20" s="137" t="s">
        <v>604</v>
      </c>
      <c r="C20" s="137" t="s">
        <v>627</v>
      </c>
      <c r="D20" s="139" t="str">
        <f t="shared" ca="1" si="9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313">
        <f t="shared" si="1"/>
        <v>46563</v>
      </c>
      <c r="BN20" s="314" t="s">
        <v>628</v>
      </c>
      <c r="BO20" s="319" t="s">
        <v>626</v>
      </c>
      <c r="BP20" s="14" t="s">
        <v>594</v>
      </c>
      <c r="BQ20" s="24" t="s">
        <v>595</v>
      </c>
      <c r="BR20" s="14"/>
      <c r="BS20" s="11">
        <v>45103</v>
      </c>
      <c r="BT20" s="11">
        <v>46563</v>
      </c>
      <c r="BU20" s="2">
        <f t="shared" si="20"/>
        <v>45107</v>
      </c>
      <c r="BV20" s="2">
        <f t="shared" si="21"/>
        <v>46568</v>
      </c>
      <c r="BW20" s="53"/>
      <c r="BX20" s="331" t="s">
        <v>629</v>
      </c>
      <c r="BY20" s="46"/>
      <c r="BZ20" s="53"/>
      <c r="CA20" s="53"/>
      <c r="CB20" s="53"/>
      <c r="CC20" s="43">
        <f t="shared" si="18"/>
        <v>45268</v>
      </c>
      <c r="CD20" s="43">
        <f t="shared" ref="CD20" si="28">IF(DAY(CC20)&lt;=15,DATE(YEAR(CC20),MONTH(CC20),1),EOMONTH(CC20,0))</f>
        <v>45261</v>
      </c>
      <c r="CE20" s="43">
        <f t="shared" ref="CE20" si="29">CG20</f>
        <v>45358</v>
      </c>
      <c r="CF20" s="43">
        <f t="shared" ref="CF20" si="30">IF(DAY(CE20)&lt;=15,DATE(YEAR(CE20),MONTH(CE20),1),EOMONTH(CE20,0))</f>
        <v>45352</v>
      </c>
      <c r="CG20" s="43">
        <v>45358</v>
      </c>
      <c r="CH20" s="43">
        <f t="shared" ref="CH20" si="31">IF(DAY(CG20)&lt;=15,DATE(YEAR(CG20),MONTH(CG20),1),EOMONTH(CG20,0))</f>
        <v>45352</v>
      </c>
      <c r="CI20" s="43">
        <f t="shared" ref="CI20" si="32">BS20</f>
        <v>45103</v>
      </c>
      <c r="CJ20" s="22">
        <f t="shared" ref="CJ20" si="33">IF(DAY(CI20)&lt;=15,DATE(YEAR(CI20),MONTH(CI20),1),EOMONTH(CI20,0))</f>
        <v>45107</v>
      </c>
    </row>
    <row r="21" spans="1:88" ht="32.450000000000003" customHeight="1">
      <c r="A21" s="137" t="s">
        <v>630</v>
      </c>
      <c r="B21" s="137" t="s">
        <v>604</v>
      </c>
      <c r="C21" s="137" t="s">
        <v>631</v>
      </c>
      <c r="D21" s="139" t="str">
        <f t="shared" ref="D21:D26" ca="1" si="34">IF(BT21&lt;TODAY(),"Terminé",(IF(BS21&gt;=TODAY(),"À venir","En cours")))</f>
        <v>À venir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313">
        <f t="shared" ref="BA21:BA26" si="35">BT21</f>
        <v>47207</v>
      </c>
      <c r="BN21" s="314" t="s">
        <v>590</v>
      </c>
      <c r="BO21" s="319" t="s">
        <v>630</v>
      </c>
      <c r="BP21" s="14" t="s">
        <v>594</v>
      </c>
      <c r="BQ21" s="24" t="s">
        <v>595</v>
      </c>
      <c r="BR21" s="14" t="s">
        <v>60</v>
      </c>
      <c r="BS21" s="11">
        <v>45748</v>
      </c>
      <c r="BT21" s="11">
        <v>47207</v>
      </c>
      <c r="BU21" s="2">
        <f t="shared" ref="BU21:BV26" si="36">IF(DAY(BS21)&lt;=15,DATE(YEAR(BS21),MONTH(BS21),1),EOMONTH(BS21,0))</f>
        <v>45748</v>
      </c>
      <c r="BV21" s="2">
        <f t="shared" si="36"/>
        <v>47208</v>
      </c>
      <c r="BW21" s="53"/>
      <c r="BX21" s="331" t="s">
        <v>632</v>
      </c>
      <c r="BY21" s="46"/>
      <c r="BZ21" s="53"/>
      <c r="CA21" s="53"/>
      <c r="CB21" s="53"/>
      <c r="CC21" s="43">
        <f t="shared" ref="CC21:CC25" si="37">CE21-90</f>
        <v>45269</v>
      </c>
      <c r="CD21" s="43">
        <f t="shared" ref="CD21:CD25" si="38">IF(DAY(CC21)&lt;=15,DATE(YEAR(CC21),MONTH(CC21),1),EOMONTH(CC21,0))</f>
        <v>45261</v>
      </c>
      <c r="CE21" s="43">
        <f t="shared" ref="CE21:CE25" si="39">CG21</f>
        <v>45359</v>
      </c>
      <c r="CF21" s="43">
        <f t="shared" ref="CF21:CF25" si="40">IF(DAY(CE21)&lt;=15,DATE(YEAR(CE21),MONTH(CE21),1),EOMONTH(CE21,0))</f>
        <v>45352</v>
      </c>
      <c r="CG21" s="43">
        <v>45359</v>
      </c>
      <c r="CH21" s="43">
        <f t="shared" ref="CH21:CH25" si="41">IF(DAY(CG21)&lt;=15,DATE(YEAR(CG21),MONTH(CG21),1),EOMONTH(CG21,0))</f>
        <v>45352</v>
      </c>
      <c r="CI21" s="43">
        <f t="shared" ref="CI21:CI26" si="42">BS21</f>
        <v>45748</v>
      </c>
      <c r="CJ21" s="22">
        <f t="shared" ref="CJ21:CJ26" si="43">IF(DAY(CI21)&lt;=15,DATE(YEAR(CI21),MONTH(CI21),1),EOMONTH(CI21,0))</f>
        <v>45748</v>
      </c>
    </row>
    <row r="22" spans="1:88" ht="32.450000000000003" hidden="1" customHeight="1">
      <c r="A22" s="374" t="s">
        <v>633</v>
      </c>
      <c r="B22" s="137" t="s">
        <v>634</v>
      </c>
      <c r="C22" s="137" t="s">
        <v>635</v>
      </c>
      <c r="D22" s="139" t="str">
        <f t="shared" ca="1" si="34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313">
        <f t="shared" si="35"/>
        <v>45917</v>
      </c>
      <c r="BN22" s="8" t="s">
        <v>633</v>
      </c>
      <c r="BO22" s="8" t="s">
        <v>633</v>
      </c>
      <c r="BP22" s="14" t="s">
        <v>594</v>
      </c>
      <c r="BQ22" s="24" t="s">
        <v>595</v>
      </c>
      <c r="BR22" s="14"/>
      <c r="BS22" s="11">
        <v>44455</v>
      </c>
      <c r="BT22" s="11">
        <v>45917</v>
      </c>
      <c r="BU22" s="2">
        <f t="shared" si="36"/>
        <v>44469</v>
      </c>
      <c r="BV22" s="2">
        <f t="shared" si="36"/>
        <v>45930</v>
      </c>
      <c r="BW22" s="53"/>
      <c r="BX22" s="331" t="s">
        <v>636</v>
      </c>
      <c r="BY22" s="46"/>
      <c r="BZ22" s="53"/>
      <c r="CA22" s="53"/>
      <c r="CB22" s="53"/>
      <c r="CC22" s="43">
        <f t="shared" si="37"/>
        <v>45270</v>
      </c>
      <c r="CD22" s="43">
        <f t="shared" si="38"/>
        <v>45261</v>
      </c>
      <c r="CE22" s="43">
        <f t="shared" si="39"/>
        <v>45360</v>
      </c>
      <c r="CF22" s="43">
        <f t="shared" si="40"/>
        <v>45352</v>
      </c>
      <c r="CG22" s="43">
        <v>45360</v>
      </c>
      <c r="CH22" s="43">
        <f t="shared" si="41"/>
        <v>45352</v>
      </c>
      <c r="CI22" s="43">
        <f t="shared" si="42"/>
        <v>44455</v>
      </c>
      <c r="CJ22" s="22">
        <f t="shared" si="43"/>
        <v>44469</v>
      </c>
    </row>
    <row r="23" spans="1:88" ht="32.450000000000003" hidden="1" customHeight="1">
      <c r="A23" s="374" t="s">
        <v>637</v>
      </c>
      <c r="B23" s="137" t="s">
        <v>634</v>
      </c>
      <c r="C23" s="137" t="s">
        <v>638</v>
      </c>
      <c r="D23" s="139" t="str">
        <f t="shared" ca="1" si="34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313">
        <f t="shared" si="35"/>
        <v>45941</v>
      </c>
      <c r="BN23" s="8" t="s">
        <v>633</v>
      </c>
      <c r="BO23" s="8" t="s">
        <v>637</v>
      </c>
      <c r="BP23" s="14" t="s">
        <v>594</v>
      </c>
      <c r="BQ23" s="24" t="s">
        <v>595</v>
      </c>
      <c r="BR23" s="14"/>
      <c r="BS23" s="11">
        <v>44663</v>
      </c>
      <c r="BT23" s="11">
        <v>45941</v>
      </c>
      <c r="BU23" s="2">
        <f t="shared" si="36"/>
        <v>44652</v>
      </c>
      <c r="BV23" s="2">
        <f t="shared" si="36"/>
        <v>45931</v>
      </c>
      <c r="BW23" s="53"/>
      <c r="BX23" s="331" t="s">
        <v>638</v>
      </c>
      <c r="BY23" s="46"/>
      <c r="BZ23" s="53"/>
      <c r="CA23" s="53"/>
      <c r="CB23" s="53"/>
      <c r="CC23" s="43">
        <f t="shared" si="37"/>
        <v>45271</v>
      </c>
      <c r="CD23" s="43">
        <f t="shared" si="38"/>
        <v>45261</v>
      </c>
      <c r="CE23" s="43">
        <f t="shared" si="39"/>
        <v>45361</v>
      </c>
      <c r="CF23" s="43">
        <f t="shared" si="40"/>
        <v>45352</v>
      </c>
      <c r="CG23" s="43">
        <v>45361</v>
      </c>
      <c r="CH23" s="43">
        <f t="shared" si="41"/>
        <v>45352</v>
      </c>
      <c r="CI23" s="43">
        <f t="shared" si="42"/>
        <v>44663</v>
      </c>
      <c r="CJ23" s="22">
        <f t="shared" si="43"/>
        <v>44652</v>
      </c>
    </row>
    <row r="24" spans="1:88" ht="32.450000000000003" customHeight="1">
      <c r="A24" s="137" t="s">
        <v>639</v>
      </c>
      <c r="B24" s="137" t="s">
        <v>634</v>
      </c>
      <c r="C24" s="137" t="s">
        <v>635</v>
      </c>
      <c r="D24" s="139" t="str">
        <f t="shared" ca="1" si="34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313">
        <f t="shared" si="35"/>
        <v>45930</v>
      </c>
      <c r="BN24" s="8" t="s">
        <v>633</v>
      </c>
      <c r="BO24" s="60" t="s">
        <v>639</v>
      </c>
      <c r="BP24" s="14" t="s">
        <v>594</v>
      </c>
      <c r="BQ24" s="24" t="s">
        <v>595</v>
      </c>
      <c r="BR24" s="14" t="s">
        <v>60</v>
      </c>
      <c r="BS24" s="11">
        <v>45550</v>
      </c>
      <c r="BT24" s="11">
        <v>45930</v>
      </c>
      <c r="BU24" s="2">
        <f t="shared" si="36"/>
        <v>45536</v>
      </c>
      <c r="BV24" s="2">
        <f t="shared" si="36"/>
        <v>45930</v>
      </c>
      <c r="BW24" s="53"/>
      <c r="BX24" s="327" t="s">
        <v>635</v>
      </c>
      <c r="BY24" s="46"/>
      <c r="BZ24" s="53"/>
      <c r="CA24" s="53"/>
      <c r="CB24" s="53"/>
      <c r="CC24" s="43">
        <f t="shared" si="37"/>
        <v>45272</v>
      </c>
      <c r="CD24" s="43">
        <f t="shared" si="38"/>
        <v>45261</v>
      </c>
      <c r="CE24" s="43">
        <f t="shared" si="39"/>
        <v>45362</v>
      </c>
      <c r="CF24" s="43">
        <f t="shared" si="40"/>
        <v>45352</v>
      </c>
      <c r="CG24" s="43">
        <v>45362</v>
      </c>
      <c r="CH24" s="43">
        <f t="shared" si="41"/>
        <v>45352</v>
      </c>
      <c r="CI24" s="43">
        <f t="shared" si="42"/>
        <v>45550</v>
      </c>
      <c r="CJ24" s="22">
        <f t="shared" si="43"/>
        <v>45536</v>
      </c>
    </row>
    <row r="25" spans="1:88" ht="32.450000000000003" customHeight="1">
      <c r="A25" s="137" t="s">
        <v>640</v>
      </c>
      <c r="B25" s="137" t="s">
        <v>634</v>
      </c>
      <c r="C25" s="137" t="s">
        <v>635</v>
      </c>
      <c r="D25" s="139" t="str">
        <f t="shared" ca="1" si="34"/>
        <v>À venir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313">
        <f t="shared" si="35"/>
        <v>47391</v>
      </c>
      <c r="BN25" s="8" t="s">
        <v>633</v>
      </c>
      <c r="BO25" s="60" t="s">
        <v>640</v>
      </c>
      <c r="BP25" s="14" t="s">
        <v>594</v>
      </c>
      <c r="BQ25" s="24"/>
      <c r="BR25" s="14"/>
      <c r="BS25" s="11">
        <v>45931</v>
      </c>
      <c r="BT25" s="11">
        <v>47391</v>
      </c>
      <c r="BU25" s="2">
        <f t="shared" si="36"/>
        <v>45931</v>
      </c>
      <c r="BV25" s="2">
        <f t="shared" si="36"/>
        <v>47391</v>
      </c>
      <c r="BW25" s="53"/>
      <c r="BX25" s="327" t="s">
        <v>641</v>
      </c>
      <c r="BY25" s="46"/>
      <c r="BZ25" s="53"/>
      <c r="CA25" s="53"/>
      <c r="CB25" s="53"/>
      <c r="CC25" s="43">
        <f t="shared" si="37"/>
        <v>45273</v>
      </c>
      <c r="CD25" s="43">
        <f t="shared" si="38"/>
        <v>45261</v>
      </c>
      <c r="CE25" s="43">
        <f t="shared" si="39"/>
        <v>45363</v>
      </c>
      <c r="CF25" s="43">
        <f t="shared" si="40"/>
        <v>45352</v>
      </c>
      <c r="CG25" s="43">
        <v>45363</v>
      </c>
      <c r="CH25" s="43">
        <f t="shared" si="41"/>
        <v>45352</v>
      </c>
      <c r="CI25" s="43">
        <f t="shared" si="42"/>
        <v>45931</v>
      </c>
      <c r="CJ25" s="22">
        <f t="shared" si="43"/>
        <v>45931</v>
      </c>
    </row>
    <row r="26" spans="1:88" ht="32.450000000000003" customHeight="1">
      <c r="A26" s="137" t="s">
        <v>642</v>
      </c>
      <c r="B26" s="137" t="s">
        <v>643</v>
      </c>
      <c r="C26" s="137" t="s">
        <v>644</v>
      </c>
      <c r="D26" s="139" t="str">
        <f t="shared" ca="1" si="34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313">
        <f t="shared" si="35"/>
        <v>45726</v>
      </c>
      <c r="BN26" s="8" t="s">
        <v>642</v>
      </c>
      <c r="BO26" s="60" t="s">
        <v>642</v>
      </c>
      <c r="BP26" s="14" t="s">
        <v>594</v>
      </c>
      <c r="BQ26" s="24" t="s">
        <v>595</v>
      </c>
      <c r="BR26" s="14" t="s">
        <v>60</v>
      </c>
      <c r="BS26" s="11">
        <v>44467</v>
      </c>
      <c r="BT26" s="11">
        <v>45726</v>
      </c>
      <c r="BU26" s="2">
        <f t="shared" si="36"/>
        <v>44469</v>
      </c>
      <c r="BV26" s="2">
        <f t="shared" si="36"/>
        <v>45717</v>
      </c>
      <c r="BW26" s="53" t="s">
        <v>2</v>
      </c>
      <c r="BX26" s="330" t="s">
        <v>645</v>
      </c>
      <c r="BY26" s="46"/>
      <c r="BZ26" s="53" t="s">
        <v>13</v>
      </c>
      <c r="CA26" s="53"/>
      <c r="CB26" s="53" t="s">
        <v>10</v>
      </c>
      <c r="CC26" s="43">
        <f t="shared" si="18"/>
        <v>44227</v>
      </c>
      <c r="CD26" s="43">
        <f>IF(DAY(CC26)&lt;=15,DATE(YEAR(CC26),MONTH(CC26),1),EOMONTH(CC26,0))</f>
        <v>44227</v>
      </c>
      <c r="CE26" s="43">
        <f>CG26</f>
        <v>44317</v>
      </c>
      <c r="CF26" s="43">
        <f>IF(DAY(CE26)&lt;=15,DATE(YEAR(CE26),MONTH(CE26),1),EOMONTH(CE26,0))</f>
        <v>44317</v>
      </c>
      <c r="CG26" s="43">
        <f>CI26-150</f>
        <v>44317</v>
      </c>
      <c r="CH26" s="43">
        <f>IF(DAY(CG26)&lt;=15,DATE(YEAR(CG26),MONTH(CG26),1),EOMONTH(CG26,0))</f>
        <v>44317</v>
      </c>
      <c r="CI26" s="43">
        <f t="shared" si="42"/>
        <v>44467</v>
      </c>
      <c r="CJ26" s="22">
        <f t="shared" si="43"/>
        <v>44469</v>
      </c>
    </row>
    <row r="27" spans="1:88" ht="32.450000000000003" customHeight="1">
      <c r="A27" s="137" t="s">
        <v>646</v>
      </c>
      <c r="B27" s="137" t="s">
        <v>643</v>
      </c>
      <c r="C27" s="137" t="s">
        <v>647</v>
      </c>
      <c r="D27" s="139" t="str">
        <f t="shared" ca="1" si="9"/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313">
        <f t="shared" si="1"/>
        <v>45726</v>
      </c>
      <c r="BN27" s="8" t="s">
        <v>646</v>
      </c>
      <c r="BO27" s="60" t="s">
        <v>646</v>
      </c>
      <c r="BP27" s="14" t="s">
        <v>594</v>
      </c>
      <c r="BQ27" s="24" t="s">
        <v>595</v>
      </c>
      <c r="BR27" s="14" t="s">
        <v>60</v>
      </c>
      <c r="BS27" s="11">
        <v>44266</v>
      </c>
      <c r="BT27" s="11">
        <v>45726</v>
      </c>
      <c r="BU27" s="2">
        <f t="shared" si="2"/>
        <v>44256</v>
      </c>
      <c r="BV27" s="2">
        <f t="shared" si="3"/>
        <v>45717</v>
      </c>
      <c r="BW27" s="53" t="s">
        <v>2</v>
      </c>
      <c r="BX27" s="332" t="s">
        <v>648</v>
      </c>
      <c r="BY27" s="46" t="s">
        <v>17</v>
      </c>
      <c r="BZ27" s="53" t="s">
        <v>13</v>
      </c>
      <c r="CA27" s="53"/>
      <c r="CB27" s="53" t="s">
        <v>10</v>
      </c>
      <c r="CC27" s="43">
        <f t="shared" si="18"/>
        <v>44026</v>
      </c>
      <c r="CD27" s="43">
        <f t="shared" si="4"/>
        <v>44013</v>
      </c>
      <c r="CE27" s="43">
        <f t="shared" si="16"/>
        <v>44116</v>
      </c>
      <c r="CF27" s="43">
        <f t="shared" si="5"/>
        <v>44105</v>
      </c>
      <c r="CG27" s="43">
        <f t="shared" si="17"/>
        <v>44116</v>
      </c>
      <c r="CH27" s="43">
        <f t="shared" si="6"/>
        <v>44105</v>
      </c>
      <c r="CI27" s="43">
        <f t="shared" si="7"/>
        <v>44266</v>
      </c>
      <c r="CJ27" s="43">
        <f t="shared" si="8"/>
        <v>44256</v>
      </c>
    </row>
    <row r="28" spans="1:88" ht="31.5" customHeight="1">
      <c r="A28" s="137" t="s">
        <v>649</v>
      </c>
      <c r="B28" s="137" t="s">
        <v>643</v>
      </c>
      <c r="C28" s="137" t="s">
        <v>647</v>
      </c>
      <c r="D28" s="139" t="str">
        <f t="shared" ca="1" si="9"/>
        <v>À venir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313">
        <f t="shared" si="1"/>
        <v>47269</v>
      </c>
      <c r="BN28" s="8" t="s">
        <v>646</v>
      </c>
      <c r="BO28" s="60" t="s">
        <v>649</v>
      </c>
      <c r="BP28" s="14" t="s">
        <v>594</v>
      </c>
      <c r="BQ28" s="24" t="s">
        <v>595</v>
      </c>
      <c r="BR28" s="14" t="s">
        <v>60</v>
      </c>
      <c r="BS28" s="11">
        <v>45809</v>
      </c>
      <c r="BT28" s="11">
        <v>47269</v>
      </c>
      <c r="BU28" s="2">
        <f>IF(DAY(BS28)&lt;=15,DATE(YEAR(BS28),MONTH(BS28),1),EOMONTH(BS28,0))</f>
        <v>45809</v>
      </c>
      <c r="BV28" s="2">
        <f t="shared" si="3"/>
        <v>47269</v>
      </c>
      <c r="BW28" s="53" t="s">
        <v>2</v>
      </c>
      <c r="BX28" s="333" t="s">
        <v>648</v>
      </c>
      <c r="BY28" s="46" t="s">
        <v>17</v>
      </c>
      <c r="BZ28" s="53" t="s">
        <v>13</v>
      </c>
      <c r="CA28" s="53"/>
      <c r="CB28" s="53"/>
      <c r="CC28" s="43">
        <f t="shared" ref="CC28" si="44">CE28-90</f>
        <v>45569</v>
      </c>
      <c r="CD28" s="43">
        <f t="shared" ref="CD28" si="45">IF(DAY(CC28)&lt;=15,DATE(YEAR(CC28),MONTH(CC28),1),EOMONTH(CC28,0))</f>
        <v>45566</v>
      </c>
      <c r="CE28" s="43">
        <f t="shared" ref="CE28" si="46">CG28</f>
        <v>45659</v>
      </c>
      <c r="CF28" s="43">
        <f t="shared" ref="CF28" si="47">IF(DAY(CE28)&lt;=15,DATE(YEAR(CE28),MONTH(CE28),1),EOMONTH(CE28,0))</f>
        <v>45658</v>
      </c>
      <c r="CG28" s="43">
        <f t="shared" ref="CG28" si="48">CI28-150</f>
        <v>45659</v>
      </c>
      <c r="CH28" s="43">
        <f t="shared" ref="CH28" si="49">IF(DAY(CG28)&lt;=15,DATE(YEAR(CG28),MONTH(CG28),1),EOMONTH(CG28,0))</f>
        <v>45658</v>
      </c>
      <c r="CI28" s="43">
        <f t="shared" ref="CI28" si="50">BS28</f>
        <v>45809</v>
      </c>
      <c r="CJ28" s="43">
        <f t="shared" ref="CJ28" si="51">IF(DAY(CI28)&lt;=15,DATE(YEAR(CI28),MONTH(CI28),1),EOMONTH(CI28,0))</f>
        <v>45809</v>
      </c>
    </row>
  </sheetData>
  <sheetProtection algorithmName="SHA-512" hashValue="IUNlg1cuPbbWlVTmjPnKDixAqMfTxRxUL6EJJeLIzGSmiLYnUhwUugbI5bOFTvjLSrHXz58vLj041WZsSZdKpw==" saltValue="0t0IF881i6Als8gRtLWE5A==" spinCount="100000" sheet="1" formatCells="0" autoFilter="0"/>
  <autoFilter ref="A6:D6" xr:uid="{77B07183-3EA2-41BB-B082-3A64A8FBDA9B}"/>
  <mergeCells count="5">
    <mergeCell ref="AC5:AN5"/>
    <mergeCell ref="E5:P5"/>
    <mergeCell ref="Q5:AB5"/>
    <mergeCell ref="A4:B4"/>
    <mergeCell ref="AO5:AZ5"/>
  </mergeCells>
  <conditionalFormatting sqref="C2">
    <cfRule type="expression" dxfId="126" priority="4">
      <formula>AND(BX$6&gt;=#REF!,BX$6&lt;=#REF!)</formula>
    </cfRule>
    <cfRule type="expression" dxfId="125" priority="5">
      <formula>AND(BX$6&gt;=#REF!,BX$6&lt;=#REF!)</formula>
    </cfRule>
    <cfRule type="expression" dxfId="124" priority="6">
      <formula>AND(BX$6&gt;=#REF!,BX$6&lt;=#REF!)</formula>
    </cfRule>
    <cfRule type="expression" dxfId="123" priority="7">
      <formula>AND(BX$6&gt;=#REF!,BX$6&lt;=#REF!)</formula>
    </cfRule>
  </conditionalFormatting>
  <conditionalFormatting sqref="D3">
    <cfRule type="expression" dxfId="122" priority="760">
      <formula>AND(BY$6&gt;=#REF!,BY$6&lt;=#REF!)</formula>
    </cfRule>
    <cfRule type="expression" dxfId="121" priority="761">
      <formula>AND(BY$6&gt;=#REF!,BY$6&lt;=#REF!)</formula>
    </cfRule>
    <cfRule type="expression" dxfId="120" priority="762">
      <formula>AND(BY$6&gt;=#REF!,BY$6&lt;=#REF!)</formula>
    </cfRule>
    <cfRule type="expression" dxfId="119" priority="763">
      <formula>AND(BY$6&gt;=#REF!,BY$6&lt;=#REF!)</formula>
    </cfRule>
  </conditionalFormatting>
  <conditionalFormatting sqref="D6:D28">
    <cfRule type="containsText" dxfId="118" priority="8" operator="containsText" text="Term">
      <formula>NOT(ISERROR(SEARCH("Term",D6)))</formula>
    </cfRule>
    <cfRule type="containsText" dxfId="117" priority="9" operator="containsText" text="À venir">
      <formula>NOT(ISERROR(SEARCH("À venir",D6)))</formula>
    </cfRule>
  </conditionalFormatting>
  <conditionalFormatting sqref="D7:D28">
    <cfRule type="containsText" dxfId="116" priority="10" operator="containsText" text="En cours">
      <formula>NOT(ISERROR(SEARCH("En cours",D7)))</formula>
    </cfRule>
    <cfRule type="expression" dxfId="115" priority="11">
      <formula>AND(D$6&gt;=$CD7,D$6&lt;=$CF7)</formula>
    </cfRule>
    <cfRule type="expression" dxfId="114" priority="12">
      <formula>AND(D$6&gt;=$BU7,D$6&lt;=$BV7)</formula>
    </cfRule>
    <cfRule type="expression" dxfId="113" priority="13">
      <formula>AND(D$6&gt;=$CH7,D$6&lt;=$CJ7)</formula>
    </cfRule>
  </conditionalFormatting>
  <conditionalFormatting sqref="E7:AZ28">
    <cfRule type="expression" dxfId="112" priority="1">
      <formula>AND(E$6&gt;=$BU7,E$6&lt;=$BV7)</formula>
    </cfRule>
    <cfRule type="expression" dxfId="111" priority="2">
      <formula>AND(E$6&gt;=$CH7,E$6&lt;=$CJ7)</formula>
    </cfRule>
    <cfRule type="expression" dxfId="110" priority="3">
      <formula>AND(E$6&gt;=$CD7,E$6&lt;=$CF7)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68A43AB-9ACC-41D9-B942-E4CF4A953E84}">
          <x14:formula1>
            <xm:f>Feuil1!$A$1:$A$3</xm:f>
          </x14:formula1>
          <xm:sqref>BW7:BW28</xm:sqref>
        </x14:dataValidation>
        <x14:dataValidation type="list" allowBlank="1" showInputMessage="1" showErrorMessage="1" xr:uid="{81BB3AFB-86D8-4E69-937F-ECED8B4F6DB5}">
          <x14:formula1>
            <xm:f>Feuil1!$A$7:$A$13</xm:f>
          </x14:formula1>
          <xm:sqref>BY7:BY28</xm:sqref>
        </x14:dataValidation>
        <x14:dataValidation type="list" allowBlank="1" showInputMessage="1" showErrorMessage="1" xr:uid="{B54BF525-010D-4894-A6F8-BF325D2D2567}">
          <x14:formula1>
            <xm:f>Feuil1!$B$7:$B$9</xm:f>
          </x14:formula1>
          <xm:sqref>BZ7:BZ28</xm:sqref>
        </x14:dataValidation>
        <x14:dataValidation type="list" allowBlank="1" showInputMessage="1" showErrorMessage="1" xr:uid="{B0849A1F-8A9C-4F8B-8991-B3058D981841}">
          <x14:formula1>
            <xm:f>Feuil1!$D$7:$D$8</xm:f>
          </x14:formula1>
          <xm:sqref>CA7:CB28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8C06-3B35-498E-AD8E-0FB295104A28}">
  <sheetPr codeName="Feuil6">
    <pageSetUpPr fitToPage="1"/>
  </sheetPr>
  <dimension ref="A1:CJ12"/>
  <sheetViews>
    <sheetView showGridLines="0" topLeftCell="A2" zoomScale="60" zoomScaleNormal="60" zoomScaleSheetLayoutView="100" workbookViewId="0">
      <pane xSplit="4" ySplit="5" topLeftCell="Q7" activePane="bottomRight" state="frozen"/>
      <selection pane="bottomRight" activeCell="C8" sqref="C8"/>
      <selection pane="bottomLeft"/>
      <selection pane="topRight"/>
    </sheetView>
  </sheetViews>
  <sheetFormatPr defaultColWidth="15.5703125" defaultRowHeight="14.45"/>
  <cols>
    <col min="1" max="1" width="19.140625" style="203" customWidth="1"/>
    <col min="2" max="2" width="28.7109375" style="204" customWidth="1"/>
    <col min="3" max="3" width="60.85546875" style="148" customWidth="1"/>
    <col min="4" max="4" width="10" style="150" customWidth="1"/>
    <col min="5" max="16" width="3.140625" style="151" hidden="1" customWidth="1"/>
    <col min="17" max="52" width="3.7109375" style="151" customWidth="1"/>
    <col min="53" max="53" width="14.140625" style="152" customWidth="1"/>
    <col min="54" max="63" width="15.5703125" style="155" customWidth="1"/>
    <col min="64" max="65" width="15.5703125" style="192" customWidth="1"/>
    <col min="66" max="66" width="20.85546875" style="231" hidden="1" customWidth="1"/>
    <col min="67" max="67" width="19.140625" style="203" hidden="1" customWidth="1"/>
    <col min="68" max="68" width="14.28515625" style="204" hidden="1" customWidth="1"/>
    <col min="69" max="69" width="11.7109375" style="148" hidden="1" customWidth="1"/>
    <col min="70" max="70" width="18.5703125" style="199" hidden="1" customWidth="1"/>
    <col min="71" max="71" width="17.85546875" style="154" hidden="1" customWidth="1"/>
    <col min="72" max="72" width="16.5703125" style="154" hidden="1" customWidth="1"/>
    <col min="73" max="73" width="25.85546875" style="154" hidden="1" customWidth="1"/>
    <col min="74" max="74" width="11.42578125" style="154" hidden="1" customWidth="1"/>
    <col min="75" max="75" width="19.7109375" style="204" hidden="1" customWidth="1"/>
    <col min="76" max="76" width="71" style="150" hidden="1" customWidth="1"/>
    <col min="77" max="77" width="35.42578125" style="150" hidden="1" customWidth="1"/>
    <col min="78" max="78" width="26.42578125" style="150" hidden="1" customWidth="1"/>
    <col min="79" max="79" width="16.85546875" style="150" hidden="1" customWidth="1"/>
    <col min="80" max="80" width="14.7109375" style="150" hidden="1" customWidth="1"/>
    <col min="81" max="81" width="15.140625" style="150" hidden="1" customWidth="1"/>
    <col min="82" max="82" width="11.5703125" style="150" hidden="1" customWidth="1"/>
    <col min="83" max="83" width="12.42578125" style="150" hidden="1" customWidth="1"/>
    <col min="84" max="84" width="11.5703125" style="150" hidden="1" customWidth="1"/>
    <col min="85" max="85" width="15.5703125" style="150" hidden="1" customWidth="1"/>
    <col min="86" max="86" width="11.5703125" style="150" hidden="1" customWidth="1"/>
    <col min="87" max="87" width="12.85546875" style="150" hidden="1" customWidth="1"/>
    <col min="88" max="88" width="11.5703125" style="150" hidden="1" customWidth="1"/>
    <col min="89" max="16384" width="15.5703125" style="155"/>
  </cols>
  <sheetData>
    <row r="1" spans="1:88" s="192" customFormat="1" ht="17.45" hidden="1" customHeight="1">
      <c r="A1" s="189"/>
      <c r="B1" s="190"/>
      <c r="C1" s="148"/>
      <c r="D1" s="150"/>
      <c r="E1" s="191">
        <f t="shared" ref="E1:AN1" si="0">VALUE(YEAR(E6)&amp;TEXT(MONTH(E6),"00"))</f>
        <v>202401</v>
      </c>
      <c r="F1" s="191">
        <f t="shared" si="0"/>
        <v>202402</v>
      </c>
      <c r="G1" s="191">
        <f t="shared" si="0"/>
        <v>202403</v>
      </c>
      <c r="H1" s="191">
        <f t="shared" si="0"/>
        <v>202404</v>
      </c>
      <c r="I1" s="191">
        <f t="shared" si="0"/>
        <v>202405</v>
      </c>
      <c r="J1" s="191">
        <f t="shared" si="0"/>
        <v>202406</v>
      </c>
      <c r="K1" s="191">
        <f t="shared" si="0"/>
        <v>202407</v>
      </c>
      <c r="L1" s="191">
        <f t="shared" si="0"/>
        <v>202408</v>
      </c>
      <c r="M1" s="191">
        <f t="shared" si="0"/>
        <v>202409</v>
      </c>
      <c r="N1" s="191">
        <f t="shared" si="0"/>
        <v>202410</v>
      </c>
      <c r="O1" s="191">
        <f t="shared" si="0"/>
        <v>202411</v>
      </c>
      <c r="P1" s="191">
        <f t="shared" si="0"/>
        <v>202412</v>
      </c>
      <c r="Q1" s="191">
        <f t="shared" si="0"/>
        <v>202501</v>
      </c>
      <c r="R1" s="191">
        <f t="shared" si="0"/>
        <v>202502</v>
      </c>
      <c r="S1" s="191">
        <f t="shared" si="0"/>
        <v>202503</v>
      </c>
      <c r="T1" s="191">
        <f t="shared" si="0"/>
        <v>202504</v>
      </c>
      <c r="U1" s="191">
        <f t="shared" si="0"/>
        <v>202505</v>
      </c>
      <c r="V1" s="191">
        <f t="shared" si="0"/>
        <v>202506</v>
      </c>
      <c r="W1" s="191">
        <f t="shared" si="0"/>
        <v>202507</v>
      </c>
      <c r="X1" s="191">
        <f t="shared" si="0"/>
        <v>202508</v>
      </c>
      <c r="Y1" s="191">
        <f t="shared" si="0"/>
        <v>202509</v>
      </c>
      <c r="Z1" s="191">
        <f t="shared" si="0"/>
        <v>202510</v>
      </c>
      <c r="AA1" s="191">
        <f t="shared" si="0"/>
        <v>202511</v>
      </c>
      <c r="AB1" s="191">
        <f t="shared" si="0"/>
        <v>202512</v>
      </c>
      <c r="AC1" s="191">
        <f t="shared" si="0"/>
        <v>202601</v>
      </c>
      <c r="AD1" s="191">
        <f t="shared" si="0"/>
        <v>202602</v>
      </c>
      <c r="AE1" s="191">
        <f t="shared" si="0"/>
        <v>202603</v>
      </c>
      <c r="AF1" s="191">
        <f t="shared" si="0"/>
        <v>202604</v>
      </c>
      <c r="AG1" s="191">
        <f t="shared" si="0"/>
        <v>202605</v>
      </c>
      <c r="AH1" s="191">
        <f t="shared" si="0"/>
        <v>202606</v>
      </c>
      <c r="AI1" s="191">
        <f t="shared" si="0"/>
        <v>202607</v>
      </c>
      <c r="AJ1" s="191">
        <f t="shared" si="0"/>
        <v>202608</v>
      </c>
      <c r="AK1" s="191">
        <f t="shared" si="0"/>
        <v>202609</v>
      </c>
      <c r="AL1" s="191">
        <f t="shared" si="0"/>
        <v>202610</v>
      </c>
      <c r="AM1" s="191">
        <f t="shared" si="0"/>
        <v>202611</v>
      </c>
      <c r="AN1" s="191">
        <f t="shared" si="0"/>
        <v>202612</v>
      </c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52"/>
      <c r="BN1" s="193"/>
      <c r="BO1" s="189"/>
      <c r="BS1" s="194"/>
      <c r="BT1" s="194"/>
      <c r="BU1" s="194"/>
      <c r="BV1" s="194"/>
      <c r="BW1" s="204"/>
    </row>
    <row r="2" spans="1:88" ht="21.6" customHeight="1">
      <c r="A2" s="196"/>
      <c r="B2" s="200"/>
      <c r="C2" s="234" t="s">
        <v>20</v>
      </c>
      <c r="BN2" s="198"/>
      <c r="BO2" s="196"/>
      <c r="BP2" s="200" t="s">
        <v>21</v>
      </c>
    </row>
    <row r="3" spans="1:88" ht="21.6" customHeight="1">
      <c r="A3" s="155"/>
      <c r="B3" s="238"/>
      <c r="C3" s="236" t="s">
        <v>22</v>
      </c>
      <c r="BN3" s="198"/>
      <c r="BO3" s="196"/>
      <c r="BQ3" s="238"/>
      <c r="BR3" s="238"/>
      <c r="BS3" s="238"/>
    </row>
    <row r="4" spans="1:88" ht="21.6" customHeight="1">
      <c r="A4" s="402" t="s">
        <v>650</v>
      </c>
      <c r="B4" s="403"/>
      <c r="C4" s="237" t="s">
        <v>24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N4" s="198"/>
      <c r="BO4" s="196"/>
      <c r="BP4" s="200" t="s">
        <v>25</v>
      </c>
    </row>
    <row r="5" spans="1:88" ht="31.5" customHeight="1">
      <c r="A5" s="196"/>
      <c r="B5" s="200"/>
      <c r="C5" s="200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N5" s="198"/>
      <c r="BO5" s="196"/>
      <c r="BP5" s="200"/>
    </row>
    <row r="6" spans="1:88" s="207" customFormat="1" ht="43.5" customHeight="1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294" t="s">
        <v>31</v>
      </c>
      <c r="BO6" s="205" t="s">
        <v>651</v>
      </c>
      <c r="BP6" s="295" t="s">
        <v>33</v>
      </c>
      <c r="BQ6" s="296" t="s">
        <v>34</v>
      </c>
      <c r="BR6" s="297" t="s">
        <v>35</v>
      </c>
      <c r="BS6" s="298" t="s">
        <v>36</v>
      </c>
      <c r="BT6" s="298" t="s">
        <v>30</v>
      </c>
      <c r="BU6" s="299" t="s">
        <v>37</v>
      </c>
      <c r="BV6" s="300" t="s">
        <v>38</v>
      </c>
      <c r="BW6" s="293" t="s">
        <v>39</v>
      </c>
      <c r="BX6" s="206" t="s">
        <v>40</v>
      </c>
      <c r="BY6" s="316" t="s">
        <v>6</v>
      </c>
      <c r="BZ6" s="338" t="s">
        <v>7</v>
      </c>
      <c r="CA6" s="338" t="s">
        <v>8</v>
      </c>
      <c r="CB6" s="338" t="s">
        <v>41</v>
      </c>
      <c r="CC6" s="170" t="s">
        <v>42</v>
      </c>
      <c r="CD6" s="171" t="s">
        <v>43</v>
      </c>
      <c r="CE6" s="172" t="s">
        <v>44</v>
      </c>
      <c r="CF6" s="171" t="s">
        <v>43</v>
      </c>
      <c r="CG6" s="173" t="s">
        <v>45</v>
      </c>
      <c r="CH6" s="171" t="s">
        <v>43</v>
      </c>
      <c r="CI6" s="173" t="s">
        <v>46</v>
      </c>
      <c r="CJ6" s="171" t="s">
        <v>43</v>
      </c>
    </row>
    <row r="7" spans="1:88" ht="42.95" customHeight="1">
      <c r="A7" s="137" t="s">
        <v>652</v>
      </c>
      <c r="B7" s="137" t="s">
        <v>653</v>
      </c>
      <c r="C7" s="137" t="s">
        <v>654</v>
      </c>
      <c r="D7" s="139" t="str">
        <f t="shared" ref="D7:D11" ca="1" si="1">IF(BT7&lt;TODAY(),"Terminé",(IF(BS7&gt;=TODAY(),"A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11" si="2">BT7</f>
        <v>46538</v>
      </c>
      <c r="BN7" s="221" t="s">
        <v>655</v>
      </c>
      <c r="BO7" s="220" t="s">
        <v>652</v>
      </c>
      <c r="BP7" s="178" t="s">
        <v>656</v>
      </c>
      <c r="BQ7" s="178" t="s">
        <v>656</v>
      </c>
      <c r="BR7" s="178" t="s">
        <v>60</v>
      </c>
      <c r="BS7" s="179">
        <v>45078</v>
      </c>
      <c r="BT7" s="179">
        <v>46538</v>
      </c>
      <c r="BU7" s="179">
        <f t="shared" ref="BU7:BV12" si="3">IF(DAY(BS7)&lt;=15,DATE(YEAR(BS7),MONTH(BS7),1),EOMONTH(BS7,0))</f>
        <v>45078</v>
      </c>
      <c r="BV7" s="179">
        <f t="shared" si="3"/>
        <v>46538</v>
      </c>
      <c r="BW7" s="175" t="s">
        <v>0</v>
      </c>
      <c r="BX7" s="301" t="s">
        <v>657</v>
      </c>
      <c r="BY7" s="46" t="s">
        <v>19</v>
      </c>
      <c r="BZ7" s="180" t="s">
        <v>10</v>
      </c>
      <c r="CA7" s="180"/>
      <c r="CB7" s="180"/>
      <c r="CC7" s="228">
        <f>CE7-60</f>
        <v>44808</v>
      </c>
      <c r="CD7" s="228">
        <f t="shared" ref="CD7:CD12" si="4">IF(DAY(CC7)&lt;=15,DATE(YEAR(CC7),MONTH(CC7),1),EOMONTH(CC7,0))</f>
        <v>44805</v>
      </c>
      <c r="CE7" s="228">
        <f t="shared" ref="CE7:CE12" si="5">CG7</f>
        <v>44868</v>
      </c>
      <c r="CF7" s="228">
        <f t="shared" ref="CF7:CF12" si="6">IF(DAY(CE7)&lt;=15,DATE(YEAR(CE7),MONTH(CE7),1),EOMONTH(CE7,0))</f>
        <v>44866</v>
      </c>
      <c r="CG7" s="228">
        <f t="shared" ref="CG7:CG11" si="7">CI7-210</f>
        <v>44868</v>
      </c>
      <c r="CH7" s="228">
        <f t="shared" ref="CH7:CH12" si="8">IF(DAY(CG7)&lt;=15,DATE(YEAR(CG7),MONTH(CG7),1),EOMONTH(CG7,0))</f>
        <v>44866</v>
      </c>
      <c r="CI7" s="228">
        <f t="shared" ref="CI7:CI12" si="9">BS7</f>
        <v>45078</v>
      </c>
      <c r="CJ7" s="228">
        <f t="shared" ref="CJ7:CJ12" si="10">IF(DAY(CI7)&lt;=15,DATE(YEAR(CI7),MONTH(CI7),1),EOMONTH(CI7,0))</f>
        <v>45078</v>
      </c>
    </row>
    <row r="8" spans="1:88" ht="42.95" customHeight="1">
      <c r="A8" s="137" t="s">
        <v>658</v>
      </c>
      <c r="B8" s="137" t="s">
        <v>653</v>
      </c>
      <c r="C8" s="137" t="s">
        <v>659</v>
      </c>
      <c r="D8" s="139" t="str">
        <f ca="1">IF(BT8&lt;TODAY(),"Terminé",(IF(BS8&gt;=TODAY(),"A venir","En cours")))</f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 t="shared" si="2"/>
        <v>46537</v>
      </c>
      <c r="BN8" s="221" t="s">
        <v>660</v>
      </c>
      <c r="BO8" s="220" t="s">
        <v>658</v>
      </c>
      <c r="BP8" s="178" t="s">
        <v>656</v>
      </c>
      <c r="BQ8" s="178" t="s">
        <v>656</v>
      </c>
      <c r="BR8" s="178" t="s">
        <v>60</v>
      </c>
      <c r="BS8" s="179">
        <v>45077</v>
      </c>
      <c r="BT8" s="179">
        <v>46537</v>
      </c>
      <c r="BU8" s="179">
        <f t="shared" si="3"/>
        <v>45077</v>
      </c>
      <c r="BV8" s="179">
        <f t="shared" si="3"/>
        <v>46538</v>
      </c>
      <c r="BW8" s="175" t="s">
        <v>0</v>
      </c>
      <c r="BX8" s="301" t="s">
        <v>661</v>
      </c>
      <c r="BY8" s="46" t="s">
        <v>19</v>
      </c>
      <c r="BZ8" s="180" t="s">
        <v>10</v>
      </c>
      <c r="CA8" s="180"/>
      <c r="CB8" s="180"/>
      <c r="CC8" s="228">
        <f>CE8-60</f>
        <v>44807</v>
      </c>
      <c r="CD8" s="228">
        <f t="shared" si="4"/>
        <v>44805</v>
      </c>
      <c r="CE8" s="228">
        <f t="shared" si="5"/>
        <v>44867</v>
      </c>
      <c r="CF8" s="228">
        <f t="shared" si="6"/>
        <v>44866</v>
      </c>
      <c r="CG8" s="228">
        <f t="shared" si="7"/>
        <v>44867</v>
      </c>
      <c r="CH8" s="228">
        <f t="shared" si="8"/>
        <v>44866</v>
      </c>
      <c r="CI8" s="228">
        <f t="shared" si="9"/>
        <v>45077</v>
      </c>
      <c r="CJ8" s="228">
        <f t="shared" si="10"/>
        <v>45077</v>
      </c>
    </row>
    <row r="9" spans="1:88" ht="38.450000000000003" customHeight="1">
      <c r="A9" s="137" t="s">
        <v>662</v>
      </c>
      <c r="B9" s="137" t="s">
        <v>663</v>
      </c>
      <c r="C9" s="137" t="s">
        <v>664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46420</v>
      </c>
      <c r="BN9" s="221" t="s">
        <v>665</v>
      </c>
      <c r="BO9" s="220" t="s">
        <v>662</v>
      </c>
      <c r="BP9" s="178" t="s">
        <v>656</v>
      </c>
      <c r="BQ9" s="178" t="s">
        <v>656</v>
      </c>
      <c r="BR9" s="178" t="s">
        <v>205</v>
      </c>
      <c r="BS9" s="179">
        <v>44960</v>
      </c>
      <c r="BT9" s="179">
        <v>46420</v>
      </c>
      <c r="BU9" s="179">
        <f t="shared" si="3"/>
        <v>44958</v>
      </c>
      <c r="BV9" s="179">
        <f t="shared" si="3"/>
        <v>46419</v>
      </c>
      <c r="BW9" s="175" t="s">
        <v>2</v>
      </c>
      <c r="BX9" s="301" t="s">
        <v>666</v>
      </c>
      <c r="BY9" s="46" t="s">
        <v>19</v>
      </c>
      <c r="BZ9" s="180" t="s">
        <v>10</v>
      </c>
      <c r="CA9" s="180"/>
      <c r="CB9" s="180"/>
      <c r="CC9" s="228">
        <f>CE9-60</f>
        <v>44690</v>
      </c>
      <c r="CD9" s="228">
        <f t="shared" si="4"/>
        <v>44682</v>
      </c>
      <c r="CE9" s="228">
        <f t="shared" si="5"/>
        <v>44750</v>
      </c>
      <c r="CF9" s="228">
        <f t="shared" si="6"/>
        <v>44743</v>
      </c>
      <c r="CG9" s="228">
        <f t="shared" si="7"/>
        <v>44750</v>
      </c>
      <c r="CH9" s="228">
        <f t="shared" si="8"/>
        <v>44743</v>
      </c>
      <c r="CI9" s="228">
        <f t="shared" si="9"/>
        <v>44960</v>
      </c>
      <c r="CJ9" s="228">
        <f t="shared" si="10"/>
        <v>44958</v>
      </c>
    </row>
    <row r="10" spans="1:88" ht="45.95" customHeight="1">
      <c r="A10" s="137" t="s">
        <v>667</v>
      </c>
      <c r="B10" s="137" t="s">
        <v>663</v>
      </c>
      <c r="C10" s="137" t="s">
        <v>668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2"/>
        <v>46783</v>
      </c>
      <c r="BN10" s="221" t="s">
        <v>669</v>
      </c>
      <c r="BO10" s="303" t="s">
        <v>667</v>
      </c>
      <c r="BP10" s="304" t="s">
        <v>656</v>
      </c>
      <c r="BQ10" s="178" t="s">
        <v>656</v>
      </c>
      <c r="BR10" s="178" t="s">
        <v>60</v>
      </c>
      <c r="BS10" s="179">
        <v>45323</v>
      </c>
      <c r="BT10" s="179">
        <v>46783</v>
      </c>
      <c r="BU10" s="179">
        <f t="shared" si="3"/>
        <v>45323</v>
      </c>
      <c r="BV10" s="179">
        <f t="shared" si="3"/>
        <v>46783</v>
      </c>
      <c r="BW10" s="175" t="s">
        <v>2</v>
      </c>
      <c r="BX10" s="301" t="s">
        <v>670</v>
      </c>
      <c r="BY10" s="46" t="s">
        <v>19</v>
      </c>
      <c r="BZ10" s="180" t="s">
        <v>13</v>
      </c>
      <c r="CA10" s="180"/>
      <c r="CB10" s="180"/>
      <c r="CC10" s="228">
        <f>CE10-60</f>
        <v>45053</v>
      </c>
      <c r="CD10" s="228">
        <f t="shared" si="4"/>
        <v>45047</v>
      </c>
      <c r="CE10" s="228">
        <f t="shared" si="5"/>
        <v>45113</v>
      </c>
      <c r="CF10" s="228">
        <f t="shared" si="6"/>
        <v>45108</v>
      </c>
      <c r="CG10" s="228">
        <f t="shared" si="7"/>
        <v>45113</v>
      </c>
      <c r="CH10" s="228">
        <f t="shared" si="8"/>
        <v>45108</v>
      </c>
      <c r="CI10" s="228">
        <f t="shared" si="9"/>
        <v>45323</v>
      </c>
      <c r="CJ10" s="228">
        <f t="shared" si="10"/>
        <v>45323</v>
      </c>
    </row>
    <row r="11" spans="1:88" ht="45.95" customHeight="1">
      <c r="A11" s="137" t="s">
        <v>671</v>
      </c>
      <c r="B11" s="137" t="s">
        <v>663</v>
      </c>
      <c r="C11" s="137" t="s">
        <v>672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2"/>
        <v>45773</v>
      </c>
      <c r="BN11" s="220" t="s">
        <v>671</v>
      </c>
      <c r="BO11" s="220" t="s">
        <v>671</v>
      </c>
      <c r="BP11" s="178" t="s">
        <v>656</v>
      </c>
      <c r="BQ11" s="178" t="s">
        <v>656</v>
      </c>
      <c r="BR11" s="178"/>
      <c r="BS11" s="179">
        <v>44313</v>
      </c>
      <c r="BT11" s="179">
        <v>45773</v>
      </c>
      <c r="BU11" s="179">
        <f t="shared" si="3"/>
        <v>44316</v>
      </c>
      <c r="BV11" s="179">
        <f t="shared" si="3"/>
        <v>45777</v>
      </c>
      <c r="BW11" s="175" t="s">
        <v>2</v>
      </c>
      <c r="BX11" s="302" t="s">
        <v>672</v>
      </c>
      <c r="BY11" s="46" t="s">
        <v>19</v>
      </c>
      <c r="BZ11" s="180" t="s">
        <v>13</v>
      </c>
      <c r="CA11" s="180"/>
      <c r="CB11" s="180"/>
      <c r="CC11" s="228">
        <f>CE11-60</f>
        <v>44043</v>
      </c>
      <c r="CD11" s="228">
        <f t="shared" si="4"/>
        <v>44043</v>
      </c>
      <c r="CE11" s="228">
        <f t="shared" si="5"/>
        <v>44103</v>
      </c>
      <c r="CF11" s="228">
        <f t="shared" si="6"/>
        <v>44104</v>
      </c>
      <c r="CG11" s="228">
        <f t="shared" si="7"/>
        <v>44103</v>
      </c>
      <c r="CH11" s="228">
        <f t="shared" si="8"/>
        <v>44104</v>
      </c>
      <c r="CI11" s="228">
        <f t="shared" si="9"/>
        <v>44313</v>
      </c>
      <c r="CJ11" s="228">
        <f t="shared" si="10"/>
        <v>44316</v>
      </c>
    </row>
    <row r="12" spans="1:88" ht="39.6" customHeight="1">
      <c r="A12" s="137" t="s">
        <v>673</v>
      </c>
      <c r="B12" s="137" t="s">
        <v>674</v>
      </c>
      <c r="C12" s="137" t="s">
        <v>675</v>
      </c>
      <c r="D12" s="139" t="str">
        <f ca="1">IF(BT12&lt;TODAY(),"Terminé",(IF(BS12&gt;=TODAY(),"À venir","En cours")))</f>
        <v>À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>BT12</f>
        <v>47238</v>
      </c>
      <c r="BB12" s="231"/>
      <c r="BC12" s="272"/>
      <c r="BD12" s="148"/>
      <c r="BE12" s="148"/>
      <c r="BF12" s="199"/>
      <c r="BG12" s="152"/>
      <c r="BH12" s="152"/>
      <c r="BI12" s="154"/>
      <c r="BJ12" s="154"/>
      <c r="BK12" s="199"/>
      <c r="BL12" s="155"/>
      <c r="BM12" s="155"/>
      <c r="BN12" s="368" t="s">
        <v>676</v>
      </c>
      <c r="BO12" s="227" t="s">
        <v>673</v>
      </c>
      <c r="BP12" s="175" t="s">
        <v>674</v>
      </c>
      <c r="BQ12" s="180" t="s">
        <v>674</v>
      </c>
      <c r="BR12" s="214"/>
      <c r="BS12" s="255">
        <v>45778</v>
      </c>
      <c r="BT12" s="255">
        <f>BS12+1460</f>
        <v>47238</v>
      </c>
      <c r="BU12" s="273">
        <f t="shared" si="3"/>
        <v>45778</v>
      </c>
      <c r="BV12" s="273">
        <f t="shared" si="3"/>
        <v>47238</v>
      </c>
      <c r="BW12" s="180"/>
      <c r="BX12" s="176" t="s">
        <v>677</v>
      </c>
      <c r="BY12" s="176"/>
      <c r="BZ12" s="180"/>
      <c r="CA12" s="180"/>
      <c r="CB12" s="180"/>
      <c r="CC12" s="228">
        <f t="shared" ref="CC12" si="11">CE12-90</f>
        <v>45538</v>
      </c>
      <c r="CD12" s="228">
        <f t="shared" si="4"/>
        <v>45536</v>
      </c>
      <c r="CE12" s="228">
        <f t="shared" si="5"/>
        <v>45628</v>
      </c>
      <c r="CF12" s="228">
        <f t="shared" si="6"/>
        <v>45627</v>
      </c>
      <c r="CG12" s="228">
        <f t="shared" ref="CG12" si="12">CI12-150</f>
        <v>45628</v>
      </c>
      <c r="CH12" s="228">
        <f t="shared" si="8"/>
        <v>45627</v>
      </c>
      <c r="CI12" s="228">
        <f t="shared" si="9"/>
        <v>45778</v>
      </c>
      <c r="CJ12" s="228">
        <f t="shared" si="10"/>
        <v>45778</v>
      </c>
    </row>
  </sheetData>
  <sheetProtection algorithmName="SHA-512" hashValue="ncRojNzpRqQJLJun83IE3XRKzeT/6Odknaj789ijUZpvfMLReMgbvbdsf+vtXU6DdQxN9FeGJRTdTWZ8AxBpbQ==" saltValue="PTWW5DDnNH+wxEiFTuH5BQ==" spinCount="100000" sheet="1" autoFilter="0"/>
  <autoFilter ref="A6:D6" xr:uid="{28538C06-3B35-498E-AD8E-0FB295104A28}"/>
  <mergeCells count="5">
    <mergeCell ref="E5:P5"/>
    <mergeCell ref="Q5:AB5"/>
    <mergeCell ref="AC5:AN5"/>
    <mergeCell ref="A4:B4"/>
    <mergeCell ref="AO5:AZ5"/>
  </mergeCells>
  <conditionalFormatting sqref="C2">
    <cfRule type="expression" dxfId="109" priority="23">
      <formula>AND(BX$6&gt;=#REF!,BX$6&lt;=#REF!)</formula>
    </cfRule>
    <cfRule type="expression" dxfId="108" priority="24">
      <formula>AND(BX$6&gt;=#REF!,BX$6&lt;=#REF!)</formula>
    </cfRule>
    <cfRule type="expression" dxfId="107" priority="25">
      <formula>AND(BX$6&gt;=#REF!,BX$6&lt;=#REF!)</formula>
    </cfRule>
    <cfRule type="expression" dxfId="106" priority="26">
      <formula>AND(BX$6&gt;=#REF!,BX$6&lt;=#REF!)</formula>
    </cfRule>
  </conditionalFormatting>
  <conditionalFormatting sqref="D1:D5 D13:D1048576">
    <cfRule type="containsText" dxfId="105" priority="28" operator="containsText" text="A venir">
      <formula>NOT(ISERROR(SEARCH("A venir",D1)))</formula>
    </cfRule>
  </conditionalFormatting>
  <conditionalFormatting sqref="D1:D1048576">
    <cfRule type="containsText" dxfId="104" priority="5" operator="containsText" text="Term">
      <formula>NOT(ISERROR(SEARCH("Term",D1)))</formula>
    </cfRule>
  </conditionalFormatting>
  <conditionalFormatting sqref="D6:D11">
    <cfRule type="containsText" dxfId="103" priority="16" operator="containsText" text="A venir">
      <formula>NOT(ISERROR(SEARCH("A venir",D6)))</formula>
    </cfRule>
  </conditionalFormatting>
  <conditionalFormatting sqref="D7:D11">
    <cfRule type="containsText" dxfId="102" priority="17" operator="containsText" text="En cours">
      <formula>NOT(ISERROR(SEARCH("En cours",D7)))</formula>
    </cfRule>
    <cfRule type="expression" dxfId="101" priority="18">
      <formula>AND(D$6&gt;=$CD7,D$6&lt;=$CF7)</formula>
    </cfRule>
    <cfRule type="expression" dxfId="100" priority="19">
      <formula>AND(D$6&gt;=$BU7,D$6&lt;=$BV7)</formula>
    </cfRule>
    <cfRule type="expression" dxfId="99" priority="20">
      <formula>AND(D$6&gt;=$CH7,D$6&lt;=$CJ7)</formula>
    </cfRule>
  </conditionalFormatting>
  <conditionalFormatting sqref="D12">
    <cfRule type="containsText" dxfId="98" priority="6" operator="containsText" text="À venir">
      <formula>NOT(ISERROR(SEARCH("À venir",D12)))</formula>
    </cfRule>
    <cfRule type="containsText" dxfId="97" priority="7" operator="containsText" text="En cours">
      <formula>NOT(ISERROR(SEARCH("En cours",D12)))</formula>
    </cfRule>
    <cfRule type="expression" dxfId="96" priority="8">
      <formula>AND(D$6&gt;=$CD12,D$6&lt;=$CF12)</formula>
    </cfRule>
  </conditionalFormatting>
  <conditionalFormatting sqref="D12:AZ12">
    <cfRule type="expression" dxfId="95" priority="9">
      <formula>AND(D$6&gt;=$BU12,D$6&lt;=$BV12)</formula>
    </cfRule>
    <cfRule type="expression" dxfId="94" priority="10">
      <formula>AND(D$6&gt;=$CH12,D$6&lt;=$CJ12)</formula>
    </cfRule>
  </conditionalFormatting>
  <conditionalFormatting sqref="E7:AZ11">
    <cfRule type="expression" dxfId="93" priority="12">
      <formula>AND(E$6&gt;=$BU7,E$6&lt;=$BV7)</formula>
    </cfRule>
    <cfRule type="expression" dxfId="92" priority="13">
      <formula>AND(E$6&gt;=$CH7,E$6&lt;=$CJ7)</formula>
    </cfRule>
    <cfRule type="expression" dxfId="91" priority="14">
      <formula>AND(E$6&gt;=$CD7,E$6&lt;=$CF7)</formula>
    </cfRule>
  </conditionalFormatting>
  <conditionalFormatting sqref="E12:AZ12">
    <cfRule type="expression" dxfId="90" priority="11">
      <formula>AND(E$6&gt;=$CD12,E$6&lt;=$CF12)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098E348-F977-4CA9-9023-1BC8D0E9BF48}">
          <x14:formula1>
            <xm:f>Feuil1!$A$1:$A$3</xm:f>
          </x14:formula1>
          <xm:sqref>BW7:BX12 BZ7:CJ12</xm:sqref>
        </x14:dataValidation>
        <x14:dataValidation type="list" allowBlank="1" showInputMessage="1" showErrorMessage="1" xr:uid="{A108B41D-C2E0-4AB3-B373-C9660239D37C}">
          <x14:formula1>
            <xm:f>Feuil1!$D$7:$D$8</xm:f>
          </x14:formula1>
          <xm:sqref>CA7:CJ12</xm:sqref>
        </x14:dataValidation>
        <x14:dataValidation type="list" allowBlank="1" showInputMessage="1" showErrorMessage="1" xr:uid="{73357E94-4DA3-4387-9F75-D6CE1D6E603D}">
          <x14:formula1>
            <xm:f>Feuil1!$B$7:$B$9</xm:f>
          </x14:formula1>
          <xm:sqref>BZ7:BZ12</xm:sqref>
        </x14:dataValidation>
        <x14:dataValidation type="list" allowBlank="1" showInputMessage="1" showErrorMessage="1" xr:uid="{DDDD94EB-68B6-443E-9B71-82271624C1DF}">
          <x14:formula1>
            <xm:f>Feuil1!$A$7:$A$13</xm:f>
          </x14:formula1>
          <xm:sqref>BY7:BY12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6235-A05B-401F-AB60-18906234EC95}">
  <sheetPr codeName="Feuil10">
    <pageSetUpPr fitToPage="1"/>
  </sheetPr>
  <dimension ref="A1:CJ19"/>
  <sheetViews>
    <sheetView showGridLines="0" zoomScale="70" zoomScaleNormal="70" workbookViewId="0">
      <pane xSplit="4" ySplit="6" topLeftCell="Q7" activePane="bottomRight" state="frozen"/>
      <selection pane="bottomRight" activeCell="C12" sqref="C12"/>
      <selection pane="bottomLeft"/>
      <selection pane="topRight"/>
    </sheetView>
  </sheetViews>
  <sheetFormatPr defaultColWidth="18" defaultRowHeight="14.45"/>
  <cols>
    <col min="1" max="1" width="18" style="203"/>
    <col min="2" max="2" width="24.28515625" style="204" customWidth="1"/>
    <col min="3" max="3" width="42.28515625" style="204" customWidth="1"/>
    <col min="4" max="4" width="14.42578125" style="150" customWidth="1"/>
    <col min="5" max="16" width="3.140625" style="258" hidden="1" customWidth="1"/>
    <col min="17" max="52" width="3.140625" style="258" customWidth="1"/>
    <col min="53" max="53" width="14.5703125" style="152" customWidth="1"/>
    <col min="54" max="64" width="18" style="150" customWidth="1"/>
    <col min="65" max="65" width="13.85546875" style="153" customWidth="1"/>
    <col min="66" max="66" width="18" style="203" hidden="1" customWidth="1"/>
    <col min="67" max="67" width="18" style="204" hidden="1" customWidth="1"/>
    <col min="68" max="68" width="18" style="148" hidden="1" customWidth="1"/>
    <col min="69" max="69" width="14.5703125" style="150" hidden="1" customWidth="1"/>
    <col min="70" max="71" width="14.5703125" style="154" hidden="1" customWidth="1"/>
    <col min="72" max="72" width="14.5703125" style="152" hidden="1" customWidth="1"/>
    <col min="73" max="73" width="14.5703125" style="154" hidden="1" customWidth="1"/>
    <col min="74" max="74" width="14.5703125" style="204" hidden="1" customWidth="1"/>
    <col min="75" max="75" width="14.5703125" style="150" hidden="1" customWidth="1"/>
    <col min="76" max="76" width="55.5703125" style="150" hidden="1" customWidth="1"/>
    <col min="77" max="77" width="20.42578125" style="155" hidden="1" customWidth="1"/>
    <col min="78" max="79" width="15" style="155" hidden="1" customWidth="1"/>
    <col min="80" max="88" width="18" style="150" hidden="1" customWidth="1"/>
    <col min="89" max="16384" width="18" style="150"/>
  </cols>
  <sheetData>
    <row r="1" spans="1:88" hidden="1">
      <c r="E1" s="258">
        <f t="shared" ref="E1:AN1" si="0">VALUE(YEAR(E6)&amp;TEXT(MONTH(E6),"00"))</f>
        <v>202401</v>
      </c>
      <c r="F1" s="258">
        <f t="shared" si="0"/>
        <v>202402</v>
      </c>
      <c r="G1" s="258">
        <f t="shared" si="0"/>
        <v>202403</v>
      </c>
      <c r="H1" s="258">
        <f t="shared" si="0"/>
        <v>202404</v>
      </c>
      <c r="I1" s="258">
        <f t="shared" si="0"/>
        <v>202405</v>
      </c>
      <c r="J1" s="258">
        <f t="shared" si="0"/>
        <v>202406</v>
      </c>
      <c r="K1" s="258">
        <f t="shared" si="0"/>
        <v>202407</v>
      </c>
      <c r="L1" s="258">
        <f t="shared" si="0"/>
        <v>202408</v>
      </c>
      <c r="M1" s="258">
        <f t="shared" si="0"/>
        <v>202409</v>
      </c>
      <c r="N1" s="258">
        <f t="shared" si="0"/>
        <v>202410</v>
      </c>
      <c r="O1" s="258">
        <f t="shared" si="0"/>
        <v>202411</v>
      </c>
      <c r="P1" s="258">
        <f t="shared" si="0"/>
        <v>202412</v>
      </c>
      <c r="Q1" s="258">
        <f t="shared" si="0"/>
        <v>202501</v>
      </c>
      <c r="R1" s="258">
        <f t="shared" si="0"/>
        <v>202502</v>
      </c>
      <c r="S1" s="258">
        <f t="shared" si="0"/>
        <v>202503</v>
      </c>
      <c r="T1" s="258">
        <f t="shared" si="0"/>
        <v>202504</v>
      </c>
      <c r="U1" s="258">
        <f t="shared" si="0"/>
        <v>202505</v>
      </c>
      <c r="V1" s="258">
        <f t="shared" si="0"/>
        <v>202506</v>
      </c>
      <c r="W1" s="258">
        <f t="shared" si="0"/>
        <v>202507</v>
      </c>
      <c r="X1" s="258">
        <f t="shared" si="0"/>
        <v>202508</v>
      </c>
      <c r="Y1" s="258">
        <f t="shared" si="0"/>
        <v>202509</v>
      </c>
      <c r="Z1" s="258">
        <f t="shared" si="0"/>
        <v>202510</v>
      </c>
      <c r="AA1" s="258">
        <f t="shared" si="0"/>
        <v>202511</v>
      </c>
      <c r="AB1" s="258">
        <f t="shared" si="0"/>
        <v>202512</v>
      </c>
      <c r="AC1" s="258">
        <f t="shared" si="0"/>
        <v>202601</v>
      </c>
      <c r="AD1" s="258">
        <f t="shared" si="0"/>
        <v>202602</v>
      </c>
      <c r="AE1" s="258">
        <f t="shared" si="0"/>
        <v>202603</v>
      </c>
      <c r="AF1" s="258">
        <f t="shared" si="0"/>
        <v>202604</v>
      </c>
      <c r="AG1" s="258">
        <f t="shared" si="0"/>
        <v>202605</v>
      </c>
      <c r="AH1" s="258">
        <f t="shared" si="0"/>
        <v>202606</v>
      </c>
      <c r="AI1" s="258">
        <f t="shared" si="0"/>
        <v>202607</v>
      </c>
      <c r="AJ1" s="258">
        <f t="shared" si="0"/>
        <v>202608</v>
      </c>
      <c r="AK1" s="258">
        <f t="shared" si="0"/>
        <v>202609</v>
      </c>
      <c r="AL1" s="258">
        <f t="shared" si="0"/>
        <v>202610</v>
      </c>
      <c r="AM1" s="258">
        <f t="shared" si="0"/>
        <v>202611</v>
      </c>
      <c r="AN1" s="258">
        <f t="shared" si="0"/>
        <v>202612</v>
      </c>
      <c r="BO1" s="199"/>
      <c r="BP1" s="150"/>
    </row>
    <row r="2" spans="1:88" ht="24" customHeight="1">
      <c r="A2" s="259"/>
      <c r="B2" s="200"/>
      <c r="C2" s="234" t="s">
        <v>20</v>
      </c>
      <c r="BM2" s="157"/>
      <c r="BN2" s="259"/>
      <c r="BO2" s="200" t="s">
        <v>21</v>
      </c>
    </row>
    <row r="3" spans="1:88" ht="27.95">
      <c r="A3" s="150"/>
      <c r="B3" s="260"/>
      <c r="C3" s="236" t="s">
        <v>678</v>
      </c>
      <c r="BM3" s="157"/>
      <c r="BN3" s="196"/>
      <c r="BP3" s="238"/>
      <c r="BQ3" s="238"/>
      <c r="BR3" s="238"/>
    </row>
    <row r="4" spans="1:88" ht="29.1">
      <c r="A4" s="402" t="s">
        <v>679</v>
      </c>
      <c r="B4" s="402"/>
      <c r="C4" s="237" t="s">
        <v>24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M4" s="157"/>
      <c r="BN4" s="196"/>
      <c r="BO4" s="200" t="s">
        <v>25</v>
      </c>
    </row>
    <row r="5" spans="1:88" ht="27.95">
      <c r="A5" s="196"/>
      <c r="B5" s="200"/>
      <c r="C5" s="260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404">
        <v>2027</v>
      </c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M5" s="157"/>
      <c r="BN5" s="196"/>
      <c r="BO5" s="200"/>
    </row>
    <row r="6" spans="1:88" s="161" customFormat="1" ht="57.95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162" t="s">
        <v>31</v>
      </c>
      <c r="BO6" s="261" t="s">
        <v>651</v>
      </c>
      <c r="BP6" s="211" t="s">
        <v>33</v>
      </c>
      <c r="BQ6" s="262" t="s">
        <v>34</v>
      </c>
      <c r="BR6" s="166" t="s">
        <v>35</v>
      </c>
      <c r="BS6" s="315" t="s">
        <v>36</v>
      </c>
      <c r="BT6" s="359" t="s">
        <v>30</v>
      </c>
      <c r="BU6" s="168" t="s">
        <v>37</v>
      </c>
      <c r="BV6" s="167" t="s">
        <v>38</v>
      </c>
      <c r="BW6" s="212" t="s">
        <v>39</v>
      </c>
      <c r="BX6" s="166" t="s">
        <v>40</v>
      </c>
      <c r="BY6" s="337" t="s">
        <v>6</v>
      </c>
      <c r="BZ6" s="169" t="s">
        <v>7</v>
      </c>
      <c r="CA6" s="169" t="s">
        <v>8</v>
      </c>
      <c r="CB6" s="169" t="s">
        <v>41</v>
      </c>
      <c r="CC6" s="170" t="s">
        <v>42</v>
      </c>
      <c r="CD6" s="171" t="s">
        <v>43</v>
      </c>
      <c r="CE6" s="172" t="s">
        <v>44</v>
      </c>
      <c r="CF6" s="171" t="s">
        <v>43</v>
      </c>
      <c r="CG6" s="173" t="s">
        <v>45</v>
      </c>
      <c r="CH6" s="171" t="s">
        <v>43</v>
      </c>
      <c r="CI6" s="173" t="s">
        <v>46</v>
      </c>
      <c r="CJ6" s="171" t="s">
        <v>43</v>
      </c>
    </row>
    <row r="7" spans="1:88" ht="36.6" customHeight="1">
      <c r="A7" s="137" t="s">
        <v>680</v>
      </c>
      <c r="B7" s="137" t="s">
        <v>681</v>
      </c>
      <c r="C7" s="137" t="s">
        <v>682</v>
      </c>
      <c r="D7" s="139" t="str">
        <f t="shared" ref="D7:D17" ca="1" si="1">IF(BT7&lt;TODAY(),"Terminé",(IF(BS7&gt;=TODAY(),"À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17" si="2">BT7</f>
        <v>46387</v>
      </c>
      <c r="BM7" s="150"/>
      <c r="BN7" s="177" t="s">
        <v>680</v>
      </c>
      <c r="BO7" s="254" t="s">
        <v>680</v>
      </c>
      <c r="BP7" s="187" t="s">
        <v>683</v>
      </c>
      <c r="BQ7" s="178" t="s">
        <v>595</v>
      </c>
      <c r="BR7" s="178" t="s">
        <v>252</v>
      </c>
      <c r="BS7" s="179">
        <v>45026</v>
      </c>
      <c r="BT7" s="222">
        <v>46387</v>
      </c>
      <c r="BU7" s="179">
        <f t="shared" ref="BU7:BU17" si="3">IF(DAY(BS7)&lt;=15,DATE(YEAR(BS7),MONTH(BS7),1),EOMONTH(BS7,0))</f>
        <v>45017</v>
      </c>
      <c r="BV7" s="179">
        <f t="shared" ref="BV7:BV17" si="4">IF(DAY(BT7)&lt;=15,DATE(YEAR(BT7),MONTH(BT7),1),EOMONTH(BT7,0))</f>
        <v>46387</v>
      </c>
      <c r="BW7" s="180" t="s">
        <v>684</v>
      </c>
      <c r="BX7" s="257" t="s">
        <v>685</v>
      </c>
      <c r="BY7" s="176"/>
      <c r="BZ7" s="176" t="s">
        <v>10</v>
      </c>
      <c r="CA7" s="176"/>
      <c r="CB7" s="176"/>
      <c r="CC7" s="181">
        <f>CE7-60</f>
        <v>44756</v>
      </c>
      <c r="CD7" s="181">
        <f t="shared" ref="CD7:CD17" si="5">IF(DAY(CC7)&lt;=15,DATE(YEAR(CC7),MONTH(CC7),1),EOMONTH(CC7,0))</f>
        <v>44743</v>
      </c>
      <c r="CE7" s="181">
        <f t="shared" ref="CE7:CE17" si="6">CG7</f>
        <v>44816</v>
      </c>
      <c r="CF7" s="181">
        <f t="shared" ref="CF7:CF17" si="7">IF(DAY(CE7)&lt;=15,DATE(YEAR(CE7),MONTH(CE7),1),EOMONTH(CE7,0))</f>
        <v>44805</v>
      </c>
      <c r="CG7" s="181">
        <f>CI7-210</f>
        <v>44816</v>
      </c>
      <c r="CH7" s="181">
        <f t="shared" ref="CH7:CH17" si="8">IF(DAY(CG7)&lt;=15,DATE(YEAR(CG7),MONTH(CG7),1),EOMONTH(CG7,0))</f>
        <v>44805</v>
      </c>
      <c r="CI7" s="181">
        <f t="shared" ref="CI7:CI17" si="9">BS7</f>
        <v>45026</v>
      </c>
      <c r="CJ7" s="181">
        <f t="shared" ref="CJ7:CJ17" si="10">IF(DAY(CI7)&lt;=15,DATE(YEAR(CI7),MONTH(CI7),1),EOMONTH(CI7,0))</f>
        <v>45017</v>
      </c>
    </row>
    <row r="8" spans="1:88" ht="36.6" customHeight="1">
      <c r="A8" s="137" t="s">
        <v>686</v>
      </c>
      <c r="B8" s="137" t="s">
        <v>681</v>
      </c>
      <c r="C8" s="137" t="s">
        <v>687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 t="shared" si="2"/>
        <v>46619</v>
      </c>
      <c r="BM8" s="150"/>
      <c r="BN8" s="177" t="s">
        <v>680</v>
      </c>
      <c r="BO8" s="254" t="s">
        <v>686</v>
      </c>
      <c r="BP8" s="187" t="s">
        <v>683</v>
      </c>
      <c r="BQ8" s="178" t="s">
        <v>595</v>
      </c>
      <c r="BR8" s="178" t="s">
        <v>205</v>
      </c>
      <c r="BS8" s="179">
        <v>45159</v>
      </c>
      <c r="BT8" s="222">
        <v>46619</v>
      </c>
      <c r="BU8" s="179">
        <f t="shared" si="3"/>
        <v>45169</v>
      </c>
      <c r="BV8" s="179">
        <f t="shared" si="4"/>
        <v>46630</v>
      </c>
      <c r="BW8" s="180" t="s">
        <v>684</v>
      </c>
      <c r="BX8" s="257" t="s">
        <v>688</v>
      </c>
      <c r="BY8" s="176"/>
      <c r="BZ8" s="176" t="s">
        <v>10</v>
      </c>
      <c r="CA8" s="176"/>
      <c r="CB8" s="176"/>
      <c r="CC8" s="181">
        <f>CE8-60</f>
        <v>44889</v>
      </c>
      <c r="CD8" s="181">
        <f t="shared" si="5"/>
        <v>44895</v>
      </c>
      <c r="CE8" s="181">
        <f t="shared" si="6"/>
        <v>44949</v>
      </c>
      <c r="CF8" s="181">
        <f t="shared" si="7"/>
        <v>44957</v>
      </c>
      <c r="CG8" s="181">
        <f>CI8-210</f>
        <v>44949</v>
      </c>
      <c r="CH8" s="181">
        <f t="shared" si="8"/>
        <v>44957</v>
      </c>
      <c r="CI8" s="181">
        <f t="shared" si="9"/>
        <v>45159</v>
      </c>
      <c r="CJ8" s="181">
        <f t="shared" si="10"/>
        <v>45169</v>
      </c>
    </row>
    <row r="9" spans="1:88" ht="36" customHeight="1">
      <c r="A9" s="137" t="s">
        <v>689</v>
      </c>
      <c r="B9" s="137" t="s">
        <v>690</v>
      </c>
      <c r="C9" s="137" t="s">
        <v>691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46489</v>
      </c>
      <c r="BM9" s="150"/>
      <c r="BN9" s="177" t="s">
        <v>689</v>
      </c>
      <c r="BO9" s="254" t="s">
        <v>689</v>
      </c>
      <c r="BP9" s="187" t="s">
        <v>683</v>
      </c>
      <c r="BQ9" s="178" t="s">
        <v>692</v>
      </c>
      <c r="BR9" s="178" t="s">
        <v>205</v>
      </c>
      <c r="BS9" s="179">
        <v>45029</v>
      </c>
      <c r="BT9" s="222">
        <v>46489</v>
      </c>
      <c r="BU9" s="179">
        <f t="shared" si="3"/>
        <v>45017</v>
      </c>
      <c r="BV9" s="179">
        <f t="shared" si="4"/>
        <v>46478</v>
      </c>
      <c r="BW9" s="180" t="s">
        <v>684</v>
      </c>
      <c r="BX9" s="257" t="s">
        <v>693</v>
      </c>
      <c r="BY9" s="176"/>
      <c r="BZ9" s="176" t="s">
        <v>10</v>
      </c>
      <c r="CA9" s="176" t="s">
        <v>11</v>
      </c>
      <c r="CB9" s="176" t="s">
        <v>11</v>
      </c>
      <c r="CC9" s="181">
        <f>CE9-60</f>
        <v>44759</v>
      </c>
      <c r="CD9" s="181">
        <f t="shared" si="5"/>
        <v>44773</v>
      </c>
      <c r="CE9" s="181">
        <f t="shared" si="6"/>
        <v>44819</v>
      </c>
      <c r="CF9" s="181">
        <f t="shared" si="7"/>
        <v>44805</v>
      </c>
      <c r="CG9" s="181">
        <f>CI9-210</f>
        <v>44819</v>
      </c>
      <c r="CH9" s="181">
        <f t="shared" si="8"/>
        <v>44805</v>
      </c>
      <c r="CI9" s="181">
        <f t="shared" si="9"/>
        <v>45029</v>
      </c>
      <c r="CJ9" s="181">
        <f t="shared" si="10"/>
        <v>45017</v>
      </c>
    </row>
    <row r="10" spans="1:88" ht="36.6" customHeight="1">
      <c r="A10" s="137" t="s">
        <v>694</v>
      </c>
      <c r="B10" s="137" t="s">
        <v>690</v>
      </c>
      <c r="C10" s="137" t="s">
        <v>691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2"/>
        <v>46686</v>
      </c>
      <c r="BM10" s="150"/>
      <c r="BN10" s="177" t="s">
        <v>689</v>
      </c>
      <c r="BO10" s="254" t="s">
        <v>694</v>
      </c>
      <c r="BP10" s="187" t="s">
        <v>683</v>
      </c>
      <c r="BQ10" s="178" t="s">
        <v>692</v>
      </c>
      <c r="BR10" s="178" t="s">
        <v>205</v>
      </c>
      <c r="BS10" s="179">
        <v>45226</v>
      </c>
      <c r="BT10" s="222">
        <v>46686</v>
      </c>
      <c r="BU10" s="179">
        <f t="shared" si="3"/>
        <v>45230</v>
      </c>
      <c r="BV10" s="179">
        <f t="shared" si="4"/>
        <v>46691</v>
      </c>
      <c r="BW10" s="180" t="s">
        <v>684</v>
      </c>
      <c r="BX10" s="257" t="s">
        <v>695</v>
      </c>
      <c r="BY10" s="176"/>
      <c r="BZ10" s="176" t="s">
        <v>10</v>
      </c>
      <c r="CA10" s="176" t="s">
        <v>11</v>
      </c>
      <c r="CB10" s="176" t="s">
        <v>11</v>
      </c>
      <c r="CC10" s="181">
        <f>CE10-90</f>
        <v>44926</v>
      </c>
      <c r="CD10" s="181">
        <f t="shared" si="5"/>
        <v>44926</v>
      </c>
      <c r="CE10" s="181">
        <f t="shared" si="6"/>
        <v>45016</v>
      </c>
      <c r="CF10" s="181">
        <f t="shared" si="7"/>
        <v>45016</v>
      </c>
      <c r="CG10" s="181">
        <f>CI10-210</f>
        <v>45016</v>
      </c>
      <c r="CH10" s="181">
        <f t="shared" si="8"/>
        <v>45016</v>
      </c>
      <c r="CI10" s="181">
        <f t="shared" si="9"/>
        <v>45226</v>
      </c>
      <c r="CJ10" s="181">
        <f t="shared" si="10"/>
        <v>45230</v>
      </c>
    </row>
    <row r="11" spans="1:88" ht="36.6" customHeight="1">
      <c r="A11" s="137" t="s">
        <v>696</v>
      </c>
      <c r="B11" s="137" t="s">
        <v>697</v>
      </c>
      <c r="C11" s="137" t="s">
        <v>698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2"/>
        <v>46209</v>
      </c>
      <c r="BB11" s="192"/>
      <c r="BM11" s="150"/>
      <c r="BN11" s="253" t="s">
        <v>699</v>
      </c>
      <c r="BO11" s="254" t="s">
        <v>696</v>
      </c>
      <c r="BP11" s="187" t="s">
        <v>683</v>
      </c>
      <c r="BQ11" s="178" t="s">
        <v>134</v>
      </c>
      <c r="BR11" s="187" t="s">
        <v>205</v>
      </c>
      <c r="BS11" s="222">
        <v>44384</v>
      </c>
      <c r="BT11" s="222">
        <v>46209</v>
      </c>
      <c r="BU11" s="179">
        <f t="shared" si="3"/>
        <v>44378</v>
      </c>
      <c r="BV11" s="179">
        <f t="shared" si="4"/>
        <v>46204</v>
      </c>
      <c r="BW11" s="180" t="s">
        <v>0</v>
      </c>
      <c r="BX11" s="263" t="s">
        <v>700</v>
      </c>
      <c r="BY11" s="176"/>
      <c r="BZ11" s="176" t="s">
        <v>10</v>
      </c>
      <c r="CA11" s="176" t="s">
        <v>11</v>
      </c>
      <c r="CB11" s="176"/>
      <c r="CC11" s="228">
        <f>CE11-90</f>
        <v>44114</v>
      </c>
      <c r="CD11" s="228">
        <f t="shared" si="5"/>
        <v>44105</v>
      </c>
      <c r="CE11" s="228">
        <f t="shared" si="6"/>
        <v>44204</v>
      </c>
      <c r="CF11" s="228">
        <f t="shared" si="7"/>
        <v>44197</v>
      </c>
      <c r="CG11" s="228">
        <f>CI11-180</f>
        <v>44204</v>
      </c>
      <c r="CH11" s="228">
        <f t="shared" si="8"/>
        <v>44197</v>
      </c>
      <c r="CI11" s="228">
        <f t="shared" si="9"/>
        <v>44384</v>
      </c>
      <c r="CJ11" s="228">
        <f t="shared" si="10"/>
        <v>44378</v>
      </c>
    </row>
    <row r="12" spans="1:88" s="155" customFormat="1" ht="36.6" customHeight="1">
      <c r="A12" s="137" t="s">
        <v>75</v>
      </c>
      <c r="B12" s="137" t="s">
        <v>697</v>
      </c>
      <c r="C12" s="137" t="s">
        <v>698</v>
      </c>
      <c r="D12" s="139" t="str">
        <f t="shared" ca="1" si="1"/>
        <v>À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2"/>
        <v>47670</v>
      </c>
      <c r="BB12" s="192"/>
      <c r="BN12" s="253" t="s">
        <v>699</v>
      </c>
      <c r="BO12" s="254" t="s">
        <v>70</v>
      </c>
      <c r="BP12" s="264" t="s">
        <v>683</v>
      </c>
      <c r="BQ12" s="178" t="s">
        <v>134</v>
      </c>
      <c r="BR12" s="187" t="s">
        <v>205</v>
      </c>
      <c r="BS12" s="222">
        <v>46210</v>
      </c>
      <c r="BT12" s="222">
        <v>47670</v>
      </c>
      <c r="BU12" s="179">
        <f t="shared" si="3"/>
        <v>46204</v>
      </c>
      <c r="BV12" s="179">
        <f t="shared" si="4"/>
        <v>47665</v>
      </c>
      <c r="BW12" s="180" t="s">
        <v>0</v>
      </c>
      <c r="BX12" s="265" t="s">
        <v>700</v>
      </c>
      <c r="BY12" s="176"/>
      <c r="BZ12" s="176" t="s">
        <v>10</v>
      </c>
      <c r="CA12" s="176" t="s">
        <v>11</v>
      </c>
      <c r="CB12" s="176"/>
      <c r="CC12" s="219">
        <f>CE12-152</f>
        <v>45878</v>
      </c>
      <c r="CD12" s="219">
        <f t="shared" si="5"/>
        <v>45870</v>
      </c>
      <c r="CE12" s="219">
        <f t="shared" si="6"/>
        <v>46030</v>
      </c>
      <c r="CF12" s="219">
        <f t="shared" si="7"/>
        <v>46023</v>
      </c>
      <c r="CG12" s="219">
        <f>CI12-180</f>
        <v>46030</v>
      </c>
      <c r="CH12" s="219">
        <f t="shared" si="8"/>
        <v>46023</v>
      </c>
      <c r="CI12" s="219">
        <f t="shared" si="9"/>
        <v>46210</v>
      </c>
      <c r="CJ12" s="219">
        <f t="shared" si="10"/>
        <v>46204</v>
      </c>
    </row>
    <row r="13" spans="1:88" s="155" customFormat="1" ht="44.1" customHeight="1">
      <c r="A13" s="137" t="s">
        <v>701</v>
      </c>
      <c r="B13" s="137" t="s">
        <v>697</v>
      </c>
      <c r="C13" s="137" t="s">
        <v>702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2"/>
        <v>46388</v>
      </c>
      <c r="BN13" s="221" t="s">
        <v>701</v>
      </c>
      <c r="BO13" s="254" t="s">
        <v>701</v>
      </c>
      <c r="BP13" s="187" t="s">
        <v>683</v>
      </c>
      <c r="BQ13" s="178" t="s">
        <v>519</v>
      </c>
      <c r="BR13" s="178" t="s">
        <v>205</v>
      </c>
      <c r="BS13" s="222">
        <v>44928</v>
      </c>
      <c r="BT13" s="222">
        <v>46388</v>
      </c>
      <c r="BU13" s="179">
        <f t="shared" si="3"/>
        <v>44927</v>
      </c>
      <c r="BV13" s="179">
        <f t="shared" si="4"/>
        <v>46388</v>
      </c>
      <c r="BW13" s="180" t="s">
        <v>0</v>
      </c>
      <c r="BX13" s="335" t="s">
        <v>703</v>
      </c>
      <c r="BY13" s="176"/>
      <c r="BZ13" s="176" t="s">
        <v>10</v>
      </c>
      <c r="CA13" s="176" t="s">
        <v>11</v>
      </c>
      <c r="CB13" s="176"/>
      <c r="CC13" s="219">
        <f>CE13-60</f>
        <v>44658</v>
      </c>
      <c r="CD13" s="219">
        <f t="shared" si="5"/>
        <v>44652</v>
      </c>
      <c r="CE13" s="219">
        <f t="shared" si="6"/>
        <v>44718</v>
      </c>
      <c r="CF13" s="219">
        <f t="shared" si="7"/>
        <v>44713</v>
      </c>
      <c r="CG13" s="219">
        <f>CI13-210</f>
        <v>44718</v>
      </c>
      <c r="CH13" s="219">
        <f t="shared" si="8"/>
        <v>44713</v>
      </c>
      <c r="CI13" s="219">
        <f t="shared" si="9"/>
        <v>44928</v>
      </c>
      <c r="CJ13" s="219">
        <f t="shared" si="10"/>
        <v>44927</v>
      </c>
    </row>
    <row r="14" spans="1:88" s="155" customFormat="1" ht="36.6" customHeight="1">
      <c r="A14" s="137" t="s">
        <v>704</v>
      </c>
      <c r="B14" s="137" t="s">
        <v>697</v>
      </c>
      <c r="C14" s="137" t="s">
        <v>705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2"/>
        <v>46221</v>
      </c>
      <c r="BC14" s="192"/>
      <c r="BD14" s="192"/>
      <c r="BE14" s="192"/>
      <c r="BF14" s="192"/>
      <c r="BN14" s="253" t="s">
        <v>704</v>
      </c>
      <c r="BO14" s="254" t="s">
        <v>704</v>
      </c>
      <c r="BP14" s="187" t="s">
        <v>683</v>
      </c>
      <c r="BQ14" s="178" t="s">
        <v>134</v>
      </c>
      <c r="BR14" s="187" t="s">
        <v>205</v>
      </c>
      <c r="BS14" s="222">
        <v>44761</v>
      </c>
      <c r="BT14" s="222">
        <v>46221</v>
      </c>
      <c r="BU14" s="179">
        <f t="shared" si="3"/>
        <v>44773</v>
      </c>
      <c r="BV14" s="179">
        <f t="shared" si="4"/>
        <v>46234</v>
      </c>
      <c r="BW14" s="180" t="s">
        <v>0</v>
      </c>
      <c r="BX14" s="266" t="s">
        <v>706</v>
      </c>
      <c r="BY14" s="176"/>
      <c r="BZ14" s="176" t="s">
        <v>10</v>
      </c>
      <c r="CA14" s="176" t="s">
        <v>11</v>
      </c>
      <c r="CB14" s="176"/>
      <c r="CC14" s="228">
        <f>CE14-90</f>
        <v>44491</v>
      </c>
      <c r="CD14" s="228">
        <f t="shared" si="5"/>
        <v>44500</v>
      </c>
      <c r="CE14" s="228">
        <f t="shared" si="6"/>
        <v>44581</v>
      </c>
      <c r="CF14" s="228">
        <f t="shared" si="7"/>
        <v>44592</v>
      </c>
      <c r="CG14" s="228">
        <f>CI14-180</f>
        <v>44581</v>
      </c>
      <c r="CH14" s="228">
        <f t="shared" si="8"/>
        <v>44592</v>
      </c>
      <c r="CI14" s="228">
        <f t="shared" si="9"/>
        <v>44761</v>
      </c>
      <c r="CJ14" s="228">
        <f t="shared" si="10"/>
        <v>44773</v>
      </c>
    </row>
    <row r="15" spans="1:88" s="155" customFormat="1" ht="36.6" customHeight="1">
      <c r="A15" s="137" t="s">
        <v>75</v>
      </c>
      <c r="B15" s="137" t="s">
        <v>697</v>
      </c>
      <c r="C15" s="137" t="s">
        <v>705</v>
      </c>
      <c r="D15" s="139" t="str">
        <f t="shared" ca="1" si="1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2"/>
        <v>47682</v>
      </c>
      <c r="BC15" s="192"/>
      <c r="BD15" s="192"/>
      <c r="BE15" s="192"/>
      <c r="BF15" s="192"/>
      <c r="BN15" s="253" t="s">
        <v>704</v>
      </c>
      <c r="BO15" s="254" t="s">
        <v>70</v>
      </c>
      <c r="BP15" s="187" t="s">
        <v>683</v>
      </c>
      <c r="BQ15" s="178" t="s">
        <v>134</v>
      </c>
      <c r="BR15" s="187" t="s">
        <v>205</v>
      </c>
      <c r="BS15" s="222">
        <v>46222</v>
      </c>
      <c r="BT15" s="222">
        <v>47682</v>
      </c>
      <c r="BU15" s="179">
        <f t="shared" si="3"/>
        <v>46234</v>
      </c>
      <c r="BV15" s="179">
        <f t="shared" si="4"/>
        <v>47695</v>
      </c>
      <c r="BW15" s="180" t="s">
        <v>0</v>
      </c>
      <c r="BX15" s="266" t="s">
        <v>706</v>
      </c>
      <c r="BY15" s="176"/>
      <c r="BZ15" s="176" t="s">
        <v>10</v>
      </c>
      <c r="CA15" s="176" t="s">
        <v>11</v>
      </c>
      <c r="CB15" s="176"/>
      <c r="CC15" s="228">
        <f>CE15-152</f>
        <v>45890</v>
      </c>
      <c r="CD15" s="228">
        <f t="shared" si="5"/>
        <v>45900</v>
      </c>
      <c r="CE15" s="228">
        <f t="shared" si="6"/>
        <v>46042</v>
      </c>
      <c r="CF15" s="228">
        <f t="shared" si="7"/>
        <v>46053</v>
      </c>
      <c r="CG15" s="228">
        <f>CI15-180</f>
        <v>46042</v>
      </c>
      <c r="CH15" s="228">
        <f t="shared" si="8"/>
        <v>46053</v>
      </c>
      <c r="CI15" s="228">
        <f t="shared" si="9"/>
        <v>46222</v>
      </c>
      <c r="CJ15" s="228">
        <f t="shared" si="10"/>
        <v>46234</v>
      </c>
    </row>
    <row r="16" spans="1:88" s="155" customFormat="1" ht="47.25" customHeight="1">
      <c r="A16" s="137" t="s">
        <v>707</v>
      </c>
      <c r="B16" s="137" t="s">
        <v>697</v>
      </c>
      <c r="C16" s="137" t="s">
        <v>708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2"/>
        <v>46361</v>
      </c>
      <c r="BN16" s="221" t="s">
        <v>707</v>
      </c>
      <c r="BO16" s="254" t="s">
        <v>707</v>
      </c>
      <c r="BP16" s="187" t="s">
        <v>683</v>
      </c>
      <c r="BQ16" s="178" t="s">
        <v>519</v>
      </c>
      <c r="BR16" s="178" t="s">
        <v>60</v>
      </c>
      <c r="BS16" s="222">
        <v>44901</v>
      </c>
      <c r="BT16" s="222">
        <v>46361</v>
      </c>
      <c r="BU16" s="179">
        <f t="shared" si="3"/>
        <v>44896</v>
      </c>
      <c r="BV16" s="179">
        <f t="shared" si="4"/>
        <v>46357</v>
      </c>
      <c r="BW16" s="180" t="s">
        <v>0</v>
      </c>
      <c r="BX16" s="336" t="s">
        <v>703</v>
      </c>
      <c r="BY16" s="176"/>
      <c r="BZ16" s="176" t="s">
        <v>10</v>
      </c>
      <c r="CA16" s="176" t="s">
        <v>11</v>
      </c>
      <c r="CB16" s="176"/>
      <c r="CC16" s="228">
        <f>CE16-60</f>
        <v>44631</v>
      </c>
      <c r="CD16" s="228">
        <f t="shared" si="5"/>
        <v>44621</v>
      </c>
      <c r="CE16" s="228">
        <f t="shared" si="6"/>
        <v>44691</v>
      </c>
      <c r="CF16" s="228">
        <f t="shared" si="7"/>
        <v>44682</v>
      </c>
      <c r="CG16" s="228">
        <f>CI16-210</f>
        <v>44691</v>
      </c>
      <c r="CH16" s="228">
        <f t="shared" si="8"/>
        <v>44682</v>
      </c>
      <c r="CI16" s="228">
        <f t="shared" si="9"/>
        <v>44901</v>
      </c>
      <c r="CJ16" s="228">
        <f t="shared" si="10"/>
        <v>44896</v>
      </c>
    </row>
    <row r="17" spans="1:88" s="155" customFormat="1" ht="36.6" customHeight="1">
      <c r="A17" s="137" t="s">
        <v>709</v>
      </c>
      <c r="B17" s="137" t="s">
        <v>710</v>
      </c>
      <c r="C17" s="137" t="s">
        <v>711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f t="shared" si="2"/>
        <v>46601</v>
      </c>
      <c r="BB17" s="150"/>
      <c r="BN17" s="177" t="s">
        <v>709</v>
      </c>
      <c r="BO17" s="254" t="s">
        <v>709</v>
      </c>
      <c r="BP17" s="187" t="s">
        <v>683</v>
      </c>
      <c r="BQ17" s="178" t="s">
        <v>692</v>
      </c>
      <c r="BR17" s="178" t="s">
        <v>60</v>
      </c>
      <c r="BS17" s="179">
        <v>45141</v>
      </c>
      <c r="BT17" s="222">
        <v>46601</v>
      </c>
      <c r="BU17" s="179">
        <f t="shared" si="3"/>
        <v>45139</v>
      </c>
      <c r="BV17" s="179">
        <f t="shared" si="4"/>
        <v>46600</v>
      </c>
      <c r="BW17" s="180" t="s">
        <v>684</v>
      </c>
      <c r="BX17" s="266" t="s">
        <v>712</v>
      </c>
      <c r="BY17" s="176"/>
      <c r="BZ17" s="176" t="s">
        <v>10</v>
      </c>
      <c r="CA17" s="176" t="s">
        <v>11</v>
      </c>
      <c r="CB17" s="176"/>
      <c r="CC17" s="181">
        <f>CE17-90</f>
        <v>44841</v>
      </c>
      <c r="CD17" s="181">
        <f t="shared" si="5"/>
        <v>44835</v>
      </c>
      <c r="CE17" s="181">
        <f t="shared" si="6"/>
        <v>44931</v>
      </c>
      <c r="CF17" s="181">
        <f t="shared" si="7"/>
        <v>44927</v>
      </c>
      <c r="CG17" s="181">
        <f>CI17-210</f>
        <v>44931</v>
      </c>
      <c r="CH17" s="181">
        <f t="shared" si="8"/>
        <v>44927</v>
      </c>
      <c r="CI17" s="181">
        <f t="shared" si="9"/>
        <v>45141</v>
      </c>
      <c r="CJ17" s="181">
        <f t="shared" si="10"/>
        <v>45139</v>
      </c>
    </row>
    <row r="18" spans="1:88" ht="34.5" customHeight="1">
      <c r="A18" s="137" t="s">
        <v>713</v>
      </c>
      <c r="B18" s="137" t="s">
        <v>710</v>
      </c>
      <c r="C18" s="137" t="s">
        <v>714</v>
      </c>
      <c r="D18" s="139" t="str">
        <f ca="1">IF(BT18&lt;TODAY(),"Terminé",(IF(BS18&gt;=TODAY(),"A venir","En cours")))</f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313">
        <f>BT18</f>
        <v>46895</v>
      </c>
      <c r="BI18" s="153"/>
      <c r="BJ18" s="147"/>
      <c r="BK18" s="148"/>
      <c r="BL18" s="148"/>
      <c r="BM18" s="150"/>
      <c r="BN18" s="174" t="s">
        <v>713</v>
      </c>
      <c r="BO18" s="174" t="s">
        <v>713</v>
      </c>
      <c r="BP18" s="178" t="s">
        <v>234</v>
      </c>
      <c r="BQ18" s="178" t="s">
        <v>234</v>
      </c>
      <c r="BR18" s="178" t="s">
        <v>60</v>
      </c>
      <c r="BS18" s="179">
        <v>45435</v>
      </c>
      <c r="BT18" s="179">
        <v>46895</v>
      </c>
      <c r="BU18" s="179">
        <f>IF(DAY(BS18)&lt;=15,DATE(YEAR(BS18),MONTH(BS18),1),EOMONTH(BS18,0))</f>
        <v>45443</v>
      </c>
      <c r="BV18" s="179">
        <f>IF(DAY(BT18)&lt;=15,DATE(YEAR(BT18),MONTH(BT18),1),EOMONTH(BT18,0))</f>
        <v>46904</v>
      </c>
      <c r="BW18" s="175"/>
      <c r="BX18" s="175" t="s">
        <v>714</v>
      </c>
      <c r="BY18" s="176"/>
      <c r="BZ18" s="176"/>
      <c r="CA18" s="180"/>
      <c r="CB18" s="180"/>
      <c r="CC18" s="181">
        <f>CE18-60</f>
        <v>45165</v>
      </c>
      <c r="CD18" s="181">
        <f>IF(DAY(CC18)&lt;=15,DATE(YEAR(CC18),MONTH(CC18),1),EOMONTH(CC18,0))</f>
        <v>45169</v>
      </c>
      <c r="CE18" s="181">
        <f>CG18</f>
        <v>45225</v>
      </c>
      <c r="CF18" s="181">
        <f>IF(DAY(CE18)&lt;=15,DATE(YEAR(CE18),MONTH(CE18),1),EOMONTH(CE18,0))</f>
        <v>45230</v>
      </c>
      <c r="CG18" s="181">
        <f>CI18-210</f>
        <v>45225</v>
      </c>
      <c r="CH18" s="181">
        <f>IF(DAY(CG18)&lt;=15,DATE(YEAR(CG18),MONTH(CG18),1),EOMONTH(CG18,0))</f>
        <v>45230</v>
      </c>
      <c r="CI18" s="181">
        <f>BS18</f>
        <v>45435</v>
      </c>
      <c r="CJ18" s="181">
        <f>IF(DAY(CI18)&lt;=15,DATE(YEAR(CI18),MONTH(CI18),1),EOMONTH(CI18,0))</f>
        <v>45443</v>
      </c>
    </row>
    <row r="19" spans="1:88">
      <c r="C19" s="393" t="s">
        <v>715</v>
      </c>
    </row>
  </sheetData>
  <sheetProtection algorithmName="SHA-512" hashValue="2+WV9edtKBNdVH/yQbdXmyjooFf6p+kHHlADadOEEpwMPnSUW50/GdhcZQPGSWamg13cSEO5gCfcpJ9NQriSLA==" saltValue="4+VS/8axBazlbyF3Q7t3/w==" spinCount="100000" sheet="1" autoFilter="0"/>
  <autoFilter ref="A6:D6" xr:uid="{8C1C6235-A05B-401F-AB60-18906234EC95}"/>
  <mergeCells count="5">
    <mergeCell ref="E5:P5"/>
    <mergeCell ref="Q5:AB5"/>
    <mergeCell ref="AC5:AN5"/>
    <mergeCell ref="A4:B4"/>
    <mergeCell ref="AO5:AZ5"/>
  </mergeCells>
  <conditionalFormatting sqref="C2">
    <cfRule type="expression" dxfId="89" priority="10">
      <formula>AND(BX$6&gt;=#REF!,BX$6&lt;=#REF!)</formula>
    </cfRule>
    <cfRule type="expression" dxfId="88" priority="11">
      <formula>AND(BX$6&gt;=#REF!,BX$6&lt;=#REF!)</formula>
    </cfRule>
    <cfRule type="expression" dxfId="87" priority="12">
      <formula>AND(BX$6&gt;=#REF!,BX$6&lt;=#REF!)</formula>
    </cfRule>
    <cfRule type="expression" dxfId="86" priority="13">
      <formula>AND(BX$6&gt;=#REF!,BX$6&lt;=#REF!)</formula>
    </cfRule>
  </conditionalFormatting>
  <conditionalFormatting sqref="D1:D5 D19:D1048576">
    <cfRule type="containsText" dxfId="85" priority="36" operator="containsText" text="A venir">
      <formula>NOT(ISERROR(SEARCH("A venir",D1)))</formula>
    </cfRule>
  </conditionalFormatting>
  <conditionalFormatting sqref="D1:D1048576">
    <cfRule type="containsText" dxfId="84" priority="3" operator="containsText" text="Term">
      <formula>NOT(ISERROR(SEARCH("Term",D1)))</formula>
    </cfRule>
  </conditionalFormatting>
  <conditionalFormatting sqref="D6:D17">
    <cfRule type="containsText" dxfId="83" priority="24" operator="containsText" text="À venir">
      <formula>NOT(ISERROR(SEARCH("À venir",D6)))</formula>
    </cfRule>
  </conditionalFormatting>
  <conditionalFormatting sqref="D7:D17">
    <cfRule type="containsText" dxfId="82" priority="629" operator="containsText" text="En cours">
      <formula>NOT(ISERROR(SEARCH("En cours",D7)))</formula>
    </cfRule>
    <cfRule type="expression" dxfId="81" priority="630">
      <formula>AND(D$6&gt;=#REF!,D$6&lt;=#REF!)</formula>
    </cfRule>
    <cfRule type="expression" dxfId="80" priority="631">
      <formula>AND(D$6&gt;=$CB7,D$6&lt;=$CC7)</formula>
    </cfRule>
    <cfRule type="expression" dxfId="79" priority="632">
      <formula>AND(D$6&gt;=#REF!,D$6&lt;=#REF!)</formula>
    </cfRule>
  </conditionalFormatting>
  <conditionalFormatting sqref="D18">
    <cfRule type="containsText" dxfId="78" priority="4" operator="containsText" text="A venir">
      <formula>NOT(ISERROR(SEARCH("A venir",D18)))</formula>
    </cfRule>
    <cfRule type="containsText" dxfId="77" priority="5" operator="containsText" text="En cours">
      <formula>NOT(ISERROR(SEARCH("En cours",D18)))</formula>
    </cfRule>
    <cfRule type="expression" dxfId="76" priority="6">
      <formula>AND(D$6&gt;=$CD18,D$6&lt;=$CF18)</formula>
    </cfRule>
  </conditionalFormatting>
  <conditionalFormatting sqref="D18:AZ18">
    <cfRule type="expression" dxfId="75" priority="7">
      <formula>AND(D$6&gt;=$BU18,D$6&lt;=$BV18)</formula>
    </cfRule>
    <cfRule type="expression" dxfId="74" priority="8">
      <formula>AND(D$6&gt;=$CH18,D$6&lt;=$CJ18)</formula>
    </cfRule>
  </conditionalFormatting>
  <conditionalFormatting sqref="E7:AZ17">
    <cfRule type="expression" dxfId="73" priority="14">
      <formula>AND(E$6&gt;=$BU7,E$6&lt;=$BV7)</formula>
    </cfRule>
    <cfRule type="expression" dxfId="72" priority="15">
      <formula>AND(E$6&gt;=$CH7,E$6&lt;=$CJ7)</formula>
    </cfRule>
    <cfRule type="expression" dxfId="71" priority="16">
      <formula>AND(E$6&gt;=$CD7,E$6&lt;=$CF7)</formula>
    </cfRule>
  </conditionalFormatting>
  <conditionalFormatting sqref="E18:AZ18">
    <cfRule type="expression" dxfId="70" priority="9">
      <formula>AND(E$6&gt;=$CD18,E$6&lt;=$CF18)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67EB9C6-D563-4FDB-8EDA-2113CA226AF5}">
          <x14:formula1>
            <xm:f>Feuil1!$A$1:$A$3</xm:f>
          </x14:formula1>
          <xm:sqref>BW7:BW17</xm:sqref>
        </x14:dataValidation>
        <x14:dataValidation type="list" allowBlank="1" showInputMessage="1" showErrorMessage="1" xr:uid="{82BA0128-481A-4966-985A-0E50746D9EA6}">
          <x14:formula1>
            <xm:f>Feuil1!$A$7:$A$13</xm:f>
          </x14:formula1>
          <xm:sqref>BY7:BY17</xm:sqref>
        </x14:dataValidation>
        <x14:dataValidation type="list" allowBlank="1" showInputMessage="1" showErrorMessage="1" xr:uid="{5BA9E9F6-711A-4828-926E-3630E381826F}">
          <x14:formula1>
            <xm:f>Feuil1!$B$7:$B$9</xm:f>
          </x14:formula1>
          <xm:sqref>BZ7:BZ17</xm:sqref>
        </x14:dataValidation>
        <x14:dataValidation type="list" allowBlank="1" showInputMessage="1" showErrorMessage="1" xr:uid="{AF410ACB-E375-4CA4-964E-8EFAF60E2B66}">
          <x14:formula1>
            <xm:f>Feuil1!$D$7:$D$8</xm:f>
          </x14:formula1>
          <xm:sqref>CA7:CB17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6423-0589-4B11-9917-96CA4FE04513}">
  <sheetPr codeName="Feuil3">
    <pageSetUpPr fitToPage="1"/>
  </sheetPr>
  <dimension ref="A1:CJ26"/>
  <sheetViews>
    <sheetView showGridLines="0" topLeftCell="A2" zoomScale="70" zoomScaleNormal="70" workbookViewId="0">
      <pane xSplit="4" ySplit="5" topLeftCell="Q7" activePane="bottomRight" state="frozen"/>
      <selection pane="bottomRight" activeCell="AF8" sqref="AF8"/>
      <selection pane="bottomLeft" activeCell="A7" sqref="A7"/>
      <selection pane="topRight" activeCell="E2" sqref="E2"/>
    </sheetView>
  </sheetViews>
  <sheetFormatPr defaultColWidth="15.5703125" defaultRowHeight="48.95" customHeight="1"/>
  <cols>
    <col min="1" max="1" width="14.5703125" style="29" customWidth="1"/>
    <col min="2" max="2" width="28.7109375" style="30" customWidth="1"/>
    <col min="3" max="3" width="64" style="30" customWidth="1"/>
    <col min="4" max="4" width="9.7109375" style="23" customWidth="1"/>
    <col min="5" max="5" width="3.140625" style="17" hidden="1" customWidth="1"/>
    <col min="6" max="16" width="3.140625" style="37" hidden="1" customWidth="1"/>
    <col min="17" max="52" width="3.140625" style="37" customWidth="1"/>
    <col min="53" max="53" width="13.140625" style="6" customWidth="1"/>
    <col min="54" max="54" width="8.5703125" style="5" customWidth="1"/>
    <col min="55" max="64" width="15.5703125" style="5" customWidth="1"/>
    <col min="65" max="65" width="21.140625" style="5" customWidth="1"/>
    <col min="66" max="75" width="15.5703125" style="5" hidden="1" customWidth="1"/>
    <col min="76" max="76" width="57.42578125" style="5" hidden="1" customWidth="1"/>
    <col min="77" max="77" width="32.42578125" style="5" hidden="1" customWidth="1"/>
    <col min="78" max="78" width="20.7109375" style="5" hidden="1" customWidth="1"/>
    <col min="79" max="79" width="25.42578125" style="5" hidden="1" customWidth="1"/>
    <col min="80" max="80" width="19.42578125" style="5" hidden="1" customWidth="1"/>
    <col min="81" max="88" width="15.5703125" style="5" hidden="1" customWidth="1"/>
    <col min="89" max="89" width="15.5703125" style="5" customWidth="1"/>
    <col min="90" max="16384" width="15.5703125" style="5"/>
  </cols>
  <sheetData>
    <row r="1" spans="1:88" customFormat="1" ht="48.95" hidden="1" customHeight="1">
      <c r="A1" s="4"/>
      <c r="C1" s="30"/>
      <c r="D1" s="23"/>
      <c r="E1" s="15">
        <f t="shared" ref="E1:AN1" si="0">VALUE(YEAR(E6)&amp;TEXT(MONTH(E6),"00"))</f>
        <v>202401</v>
      </c>
      <c r="F1" s="15">
        <f t="shared" si="0"/>
        <v>202402</v>
      </c>
      <c r="G1" s="15">
        <f t="shared" si="0"/>
        <v>202403</v>
      </c>
      <c r="H1" s="15">
        <f t="shared" si="0"/>
        <v>202404</v>
      </c>
      <c r="I1" s="15">
        <f t="shared" si="0"/>
        <v>202405</v>
      </c>
      <c r="J1" s="15">
        <f t="shared" si="0"/>
        <v>202406</v>
      </c>
      <c r="K1" s="15">
        <f t="shared" si="0"/>
        <v>202407</v>
      </c>
      <c r="L1" s="15">
        <f t="shared" si="0"/>
        <v>202408</v>
      </c>
      <c r="M1" s="15">
        <f t="shared" si="0"/>
        <v>202409</v>
      </c>
      <c r="N1" s="15">
        <f t="shared" si="0"/>
        <v>202410</v>
      </c>
      <c r="O1" s="15">
        <f t="shared" si="0"/>
        <v>202411</v>
      </c>
      <c r="P1" s="15">
        <f t="shared" si="0"/>
        <v>202412</v>
      </c>
      <c r="Q1" s="15">
        <f t="shared" si="0"/>
        <v>202501</v>
      </c>
      <c r="R1" s="15">
        <f t="shared" si="0"/>
        <v>202502</v>
      </c>
      <c r="S1" s="15">
        <f t="shared" si="0"/>
        <v>202503</v>
      </c>
      <c r="T1" s="15">
        <f t="shared" si="0"/>
        <v>202504</v>
      </c>
      <c r="U1" s="15">
        <f t="shared" si="0"/>
        <v>202505</v>
      </c>
      <c r="V1" s="15">
        <f t="shared" si="0"/>
        <v>202506</v>
      </c>
      <c r="W1" s="15">
        <f t="shared" si="0"/>
        <v>202507</v>
      </c>
      <c r="X1" s="15">
        <f t="shared" si="0"/>
        <v>202508</v>
      </c>
      <c r="Y1" s="15">
        <f t="shared" si="0"/>
        <v>202509</v>
      </c>
      <c r="Z1" s="15">
        <f t="shared" si="0"/>
        <v>202510</v>
      </c>
      <c r="AA1" s="15">
        <f t="shared" si="0"/>
        <v>202511</v>
      </c>
      <c r="AB1" s="15">
        <f t="shared" si="0"/>
        <v>202512</v>
      </c>
      <c r="AC1" s="15">
        <f t="shared" si="0"/>
        <v>202601</v>
      </c>
      <c r="AD1" s="15">
        <f t="shared" si="0"/>
        <v>202602</v>
      </c>
      <c r="AE1" s="15">
        <f t="shared" si="0"/>
        <v>202603</v>
      </c>
      <c r="AF1" s="15">
        <f t="shared" si="0"/>
        <v>202604</v>
      </c>
      <c r="AG1" s="15">
        <f t="shared" si="0"/>
        <v>202605</v>
      </c>
      <c r="AH1" s="15">
        <f t="shared" si="0"/>
        <v>202606</v>
      </c>
      <c r="AI1" s="15">
        <f t="shared" si="0"/>
        <v>202607</v>
      </c>
      <c r="AJ1" s="15">
        <f t="shared" si="0"/>
        <v>202608</v>
      </c>
      <c r="AK1" s="15">
        <f t="shared" si="0"/>
        <v>202609</v>
      </c>
      <c r="AL1" s="15">
        <f t="shared" si="0"/>
        <v>202610</v>
      </c>
      <c r="AM1" s="15">
        <f t="shared" si="0"/>
        <v>202611</v>
      </c>
      <c r="AN1" s="15">
        <f t="shared" si="0"/>
        <v>202612</v>
      </c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6"/>
    </row>
    <row r="2" spans="1:88" ht="21.95" customHeight="1">
      <c r="A2" s="25"/>
      <c r="B2" s="26"/>
      <c r="C2" s="234" t="s">
        <v>196</v>
      </c>
    </row>
    <row r="3" spans="1:88" ht="21.95" customHeight="1">
      <c r="A3" s="25"/>
      <c r="B3" s="27"/>
      <c r="C3" s="236" t="s">
        <v>197</v>
      </c>
    </row>
    <row r="4" spans="1:88" ht="21.95" customHeight="1">
      <c r="A4" s="401" t="s">
        <v>716</v>
      </c>
      <c r="B4" s="401"/>
      <c r="C4" s="237" t="s">
        <v>24</v>
      </c>
    </row>
    <row r="5" spans="1:88" ht="28.5" thickBot="1">
      <c r="A5" s="203"/>
      <c r="B5" s="312"/>
      <c r="C5" s="204"/>
      <c r="D5" s="150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152"/>
    </row>
    <row r="6" spans="1:88" s="99" customFormat="1" ht="51" customHeight="1" thickBot="1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84" t="s">
        <v>31</v>
      </c>
      <c r="BO6" s="100" t="s">
        <v>32</v>
      </c>
      <c r="BP6" s="94" t="s">
        <v>515</v>
      </c>
      <c r="BQ6" s="101" t="s">
        <v>34</v>
      </c>
      <c r="BR6" s="102" t="s">
        <v>35</v>
      </c>
      <c r="BS6" s="132" t="s">
        <v>36</v>
      </c>
      <c r="BT6" s="132" t="s">
        <v>30</v>
      </c>
      <c r="BU6" s="103" t="s">
        <v>37</v>
      </c>
      <c r="BV6" s="92" t="s">
        <v>38</v>
      </c>
      <c r="BW6" s="94" t="s">
        <v>39</v>
      </c>
      <c r="BX6" s="94" t="s">
        <v>40</v>
      </c>
      <c r="BY6" s="326" t="s">
        <v>6</v>
      </c>
      <c r="BZ6" s="94" t="s">
        <v>7</v>
      </c>
      <c r="CA6" s="94" t="s">
        <v>8</v>
      </c>
      <c r="CB6" s="105" t="s">
        <v>41</v>
      </c>
      <c r="CC6" s="106" t="s">
        <v>42</v>
      </c>
      <c r="CD6" s="107" t="s">
        <v>43</v>
      </c>
      <c r="CE6" s="108" t="s">
        <v>44</v>
      </c>
      <c r="CF6" s="107" t="s">
        <v>43</v>
      </c>
      <c r="CG6" s="109" t="s">
        <v>45</v>
      </c>
      <c r="CH6" s="107" t="s">
        <v>43</v>
      </c>
      <c r="CI6" s="109" t="s">
        <v>46</v>
      </c>
      <c r="CJ6" s="107" t="s">
        <v>43</v>
      </c>
    </row>
    <row r="7" spans="1:88" s="28" customFormat="1" ht="33" customHeight="1">
      <c r="A7" s="137" t="s">
        <v>717</v>
      </c>
      <c r="B7" s="137" t="s">
        <v>718</v>
      </c>
      <c r="C7" s="138" t="s">
        <v>719</v>
      </c>
      <c r="D7" s="139" t="str">
        <f t="shared" ref="D7:D23" ca="1" si="1">IF(BT7&lt;TODAY(),"Terminé",(IF(BS7&gt;=TODAY(),"À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23" si="2">BT7</f>
        <v>46526</v>
      </c>
      <c r="BN7" s="8" t="s">
        <v>720</v>
      </c>
      <c r="BO7" s="60" t="s">
        <v>717</v>
      </c>
      <c r="BP7" s="14" t="s">
        <v>721</v>
      </c>
      <c r="BQ7" s="1" t="s">
        <v>721</v>
      </c>
      <c r="BR7" s="14" t="s">
        <v>60</v>
      </c>
      <c r="BS7" s="40">
        <v>45066</v>
      </c>
      <c r="BT7" s="11">
        <v>46526</v>
      </c>
      <c r="BU7" s="2">
        <f t="shared" ref="BU7:BU26" si="3">IF(DAY(BS7)&lt;=15,DATE(YEAR(BS7),MONTH(BS7),1),EOMONTH(BS7,0))</f>
        <v>45077</v>
      </c>
      <c r="BV7" s="11">
        <f t="shared" ref="BV7:BV26" si="4">IF(DAY(BT7)&lt;=15,DATE(YEAR(BT7),MONTH(BT7),1),EOMONTH(BT7,0))</f>
        <v>46538</v>
      </c>
      <c r="BW7" s="46" t="s">
        <v>0</v>
      </c>
      <c r="BX7" s="53" t="s">
        <v>722</v>
      </c>
      <c r="BY7" s="46" t="s">
        <v>19</v>
      </c>
      <c r="BZ7" s="46" t="s">
        <v>10</v>
      </c>
      <c r="CA7" s="78"/>
      <c r="CB7" s="53"/>
      <c r="CC7" s="42">
        <f>CE7-60</f>
        <v>44796</v>
      </c>
      <c r="CD7" s="42">
        <f t="shared" ref="CD7:CD26" si="5">IF(DAY(CC7)&lt;=15,DATE(YEAR(CC7),MONTH(CC7),1),EOMONTH(CC7,0))</f>
        <v>44804</v>
      </c>
      <c r="CE7" s="42">
        <f t="shared" ref="CE7:CE26" si="6">CG7</f>
        <v>44856</v>
      </c>
      <c r="CF7" s="42">
        <f t="shared" ref="CF7:CF26" si="7">IF(DAY(CE7)&lt;=15,DATE(YEAR(CE7),MONTH(CE7),1),EOMONTH(CE7,0))</f>
        <v>44865</v>
      </c>
      <c r="CG7" s="42">
        <f>CI7-210</f>
        <v>44856</v>
      </c>
      <c r="CH7" s="42">
        <f t="shared" ref="CH7:CH26" si="8">IF(DAY(CG7)&lt;=15,DATE(YEAR(CG7),MONTH(CG7),1),EOMONTH(CG7,0))</f>
        <v>44865</v>
      </c>
      <c r="CI7" s="42">
        <f t="shared" ref="CI7:CI26" si="9">BS7</f>
        <v>45066</v>
      </c>
      <c r="CJ7" s="42">
        <f t="shared" ref="CJ7:CJ26" si="10">IF(DAY(CI7)&lt;=15,DATE(YEAR(CI7),MONTH(CI7),1),EOMONTH(CI7,0))</f>
        <v>45077</v>
      </c>
    </row>
    <row r="8" spans="1:88" s="28" customFormat="1" ht="33" customHeight="1">
      <c r="A8" s="137" t="s">
        <v>723</v>
      </c>
      <c r="B8" s="137" t="s">
        <v>724</v>
      </c>
      <c r="C8" s="138" t="s">
        <v>725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 t="shared" si="2"/>
        <v>46022</v>
      </c>
      <c r="BN8" s="8" t="s">
        <v>726</v>
      </c>
      <c r="BO8" s="60" t="s">
        <v>723</v>
      </c>
      <c r="BP8" s="14" t="s">
        <v>721</v>
      </c>
      <c r="BQ8" s="1" t="s">
        <v>721</v>
      </c>
      <c r="BR8" s="14" t="s">
        <v>60</v>
      </c>
      <c r="BS8" s="40">
        <v>44562</v>
      </c>
      <c r="BT8" s="2">
        <v>46022</v>
      </c>
      <c r="BU8" s="2">
        <f t="shared" si="3"/>
        <v>44562</v>
      </c>
      <c r="BV8" s="11">
        <f t="shared" si="4"/>
        <v>46022</v>
      </c>
      <c r="BW8" s="46" t="s">
        <v>2</v>
      </c>
      <c r="BX8" s="46" t="s">
        <v>727</v>
      </c>
      <c r="BY8" s="46" t="s">
        <v>19</v>
      </c>
      <c r="BZ8" s="46" t="s">
        <v>13</v>
      </c>
      <c r="CA8" s="79"/>
      <c r="CB8" s="46"/>
      <c r="CC8" s="39">
        <f>CE8-60</f>
        <v>44292</v>
      </c>
      <c r="CD8" s="39">
        <f t="shared" si="5"/>
        <v>44287</v>
      </c>
      <c r="CE8" s="39">
        <f t="shared" si="6"/>
        <v>44352</v>
      </c>
      <c r="CF8" s="39">
        <f t="shared" si="7"/>
        <v>44348</v>
      </c>
      <c r="CG8" s="39">
        <f>CI8-210</f>
        <v>44352</v>
      </c>
      <c r="CH8" s="39">
        <f t="shared" si="8"/>
        <v>44348</v>
      </c>
      <c r="CI8" s="39">
        <f t="shared" si="9"/>
        <v>44562</v>
      </c>
      <c r="CJ8" s="39">
        <f t="shared" si="10"/>
        <v>44562</v>
      </c>
    </row>
    <row r="9" spans="1:88" s="28" customFormat="1" ht="33" customHeight="1">
      <c r="A9" s="137" t="s">
        <v>728</v>
      </c>
      <c r="B9" s="137" t="s">
        <v>724</v>
      </c>
      <c r="C9" s="138" t="s">
        <v>725</v>
      </c>
      <c r="D9" s="139" t="str">
        <f t="shared" ca="1" si="1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47483</v>
      </c>
      <c r="BN9" s="8" t="s">
        <v>726</v>
      </c>
      <c r="BO9" s="60" t="s">
        <v>728</v>
      </c>
      <c r="BP9" s="14" t="s">
        <v>721</v>
      </c>
      <c r="BQ9" s="1"/>
      <c r="BR9" s="14" t="s">
        <v>60</v>
      </c>
      <c r="BS9" s="40">
        <v>46023</v>
      </c>
      <c r="BT9" s="2">
        <v>47483</v>
      </c>
      <c r="BU9" s="2">
        <f t="shared" si="3"/>
        <v>46023</v>
      </c>
      <c r="BV9" s="11">
        <f t="shared" si="4"/>
        <v>47483</v>
      </c>
      <c r="BW9" s="46" t="s">
        <v>2</v>
      </c>
      <c r="BX9" s="53" t="s">
        <v>727</v>
      </c>
      <c r="BY9" s="53" t="s">
        <v>19</v>
      </c>
      <c r="BZ9" s="46" t="s">
        <v>13</v>
      </c>
      <c r="CA9" s="78"/>
      <c r="CB9" s="53"/>
      <c r="CC9" s="39">
        <f>CE9-152</f>
        <v>45631</v>
      </c>
      <c r="CD9" s="39">
        <f t="shared" si="5"/>
        <v>45627</v>
      </c>
      <c r="CE9" s="39">
        <f t="shared" si="6"/>
        <v>45783</v>
      </c>
      <c r="CF9" s="39">
        <f t="shared" si="7"/>
        <v>45778</v>
      </c>
      <c r="CG9" s="39">
        <f>CI9-240</f>
        <v>45783</v>
      </c>
      <c r="CH9" s="39">
        <f t="shared" si="8"/>
        <v>45778</v>
      </c>
      <c r="CI9" s="39">
        <f t="shared" si="9"/>
        <v>46023</v>
      </c>
      <c r="CJ9" s="39">
        <f t="shared" si="10"/>
        <v>46023</v>
      </c>
    </row>
    <row r="10" spans="1:88" s="28" customFormat="1" ht="33" customHeight="1">
      <c r="A10" s="137" t="s">
        <v>729</v>
      </c>
      <c r="B10" s="137" t="s">
        <v>724</v>
      </c>
      <c r="C10" s="138" t="s">
        <v>730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2"/>
        <v>47118</v>
      </c>
      <c r="BN10" s="8" t="s">
        <v>731</v>
      </c>
      <c r="BO10" s="60" t="s">
        <v>729</v>
      </c>
      <c r="BP10" s="14" t="s">
        <v>721</v>
      </c>
      <c r="BQ10" s="1" t="s">
        <v>721</v>
      </c>
      <c r="BR10" s="57" t="s">
        <v>60</v>
      </c>
      <c r="BS10" s="40">
        <v>45658.000243055554</v>
      </c>
      <c r="BT10" s="11">
        <v>47118</v>
      </c>
      <c r="BU10" s="2">
        <f t="shared" si="3"/>
        <v>45658</v>
      </c>
      <c r="BV10" s="11">
        <f t="shared" si="4"/>
        <v>47118</v>
      </c>
      <c r="BW10" s="46" t="s">
        <v>2</v>
      </c>
      <c r="BX10" s="53" t="s">
        <v>732</v>
      </c>
      <c r="BY10" s="53" t="s">
        <v>19</v>
      </c>
      <c r="BZ10" s="46" t="s">
        <v>13</v>
      </c>
      <c r="CA10" s="78"/>
      <c r="CB10" s="53" t="s">
        <v>10</v>
      </c>
      <c r="CC10" s="39">
        <f>CE10-90</f>
        <v>45448.000243055554</v>
      </c>
      <c r="CD10" s="39">
        <f t="shared" si="5"/>
        <v>45444</v>
      </c>
      <c r="CE10" s="39">
        <f t="shared" si="6"/>
        <v>45538.000243055554</v>
      </c>
      <c r="CF10" s="39">
        <f t="shared" si="7"/>
        <v>45536</v>
      </c>
      <c r="CG10" s="39">
        <f>CI10-120</f>
        <v>45538.000243055554</v>
      </c>
      <c r="CH10" s="39">
        <f t="shared" si="8"/>
        <v>45536</v>
      </c>
      <c r="CI10" s="39">
        <f t="shared" si="9"/>
        <v>45658.000243055554</v>
      </c>
      <c r="CJ10" s="39">
        <f t="shared" si="10"/>
        <v>45658</v>
      </c>
    </row>
    <row r="11" spans="1:88" s="28" customFormat="1" ht="33" customHeight="1">
      <c r="A11" s="137" t="s">
        <v>733</v>
      </c>
      <c r="B11" s="137" t="s">
        <v>724</v>
      </c>
      <c r="C11" s="138" t="s">
        <v>734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2"/>
        <v>45961</v>
      </c>
      <c r="BN11" s="8" t="s">
        <v>733</v>
      </c>
      <c r="BO11" s="60" t="s">
        <v>733</v>
      </c>
      <c r="BP11" s="14" t="s">
        <v>721</v>
      </c>
      <c r="BQ11" s="1" t="s">
        <v>721</v>
      </c>
      <c r="BR11" s="14" t="s">
        <v>60</v>
      </c>
      <c r="BS11" s="40">
        <v>44317</v>
      </c>
      <c r="BT11" s="11">
        <v>45961</v>
      </c>
      <c r="BU11" s="2">
        <f t="shared" si="3"/>
        <v>44317</v>
      </c>
      <c r="BV11" s="11">
        <f t="shared" si="4"/>
        <v>45961</v>
      </c>
      <c r="BW11" s="46" t="s">
        <v>2</v>
      </c>
      <c r="BX11" s="53" t="s">
        <v>735</v>
      </c>
      <c r="BY11" s="53" t="s">
        <v>17</v>
      </c>
      <c r="BZ11" s="46" t="s">
        <v>13</v>
      </c>
      <c r="CA11" s="78"/>
      <c r="CB11" s="53"/>
      <c r="CC11" s="39">
        <f>CE11-90</f>
        <v>44017</v>
      </c>
      <c r="CD11" s="39">
        <f t="shared" si="5"/>
        <v>44013</v>
      </c>
      <c r="CE11" s="39">
        <f t="shared" si="6"/>
        <v>44107</v>
      </c>
      <c r="CF11" s="39">
        <f t="shared" si="7"/>
        <v>44105</v>
      </c>
      <c r="CG11" s="39">
        <f>CI11-210</f>
        <v>44107</v>
      </c>
      <c r="CH11" s="39">
        <f t="shared" si="8"/>
        <v>44105</v>
      </c>
      <c r="CI11" s="39">
        <f t="shared" si="9"/>
        <v>44317</v>
      </c>
      <c r="CJ11" s="39">
        <f t="shared" si="10"/>
        <v>44317</v>
      </c>
    </row>
    <row r="12" spans="1:88" s="28" customFormat="1" ht="33" customHeight="1">
      <c r="A12" s="137" t="s">
        <v>736</v>
      </c>
      <c r="B12" s="137" t="s">
        <v>724</v>
      </c>
      <c r="C12" s="138" t="s">
        <v>737</v>
      </c>
      <c r="D12" s="139" t="str">
        <f t="shared" ca="1" si="1"/>
        <v>À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2"/>
        <v>47483</v>
      </c>
      <c r="BN12" s="8" t="s">
        <v>733</v>
      </c>
      <c r="BO12" s="60" t="s">
        <v>736</v>
      </c>
      <c r="BP12" s="14" t="s">
        <v>721</v>
      </c>
      <c r="BQ12" s="1"/>
      <c r="BR12" s="14" t="s">
        <v>60</v>
      </c>
      <c r="BS12" s="40">
        <v>46023</v>
      </c>
      <c r="BT12" s="2">
        <v>47483</v>
      </c>
      <c r="BU12" s="2">
        <f t="shared" si="3"/>
        <v>46023</v>
      </c>
      <c r="BV12" s="11">
        <f t="shared" si="4"/>
        <v>47483</v>
      </c>
      <c r="BW12" s="46" t="s">
        <v>2</v>
      </c>
      <c r="BX12" s="53" t="s">
        <v>735</v>
      </c>
      <c r="BY12" s="53" t="s">
        <v>17</v>
      </c>
      <c r="BZ12" s="46" t="s">
        <v>13</v>
      </c>
      <c r="CA12" s="78"/>
      <c r="CB12" s="53"/>
      <c r="CC12" s="41">
        <f>CE12-120</f>
        <v>45693</v>
      </c>
      <c r="CD12" s="41">
        <f t="shared" si="5"/>
        <v>45689</v>
      </c>
      <c r="CE12" s="41">
        <f t="shared" si="6"/>
        <v>45813</v>
      </c>
      <c r="CF12" s="41">
        <f t="shared" si="7"/>
        <v>45809</v>
      </c>
      <c r="CG12" s="41">
        <f>CI12-210</f>
        <v>45813</v>
      </c>
      <c r="CH12" s="41">
        <f t="shared" si="8"/>
        <v>45809</v>
      </c>
      <c r="CI12" s="41">
        <f t="shared" si="9"/>
        <v>46023</v>
      </c>
      <c r="CJ12" s="41">
        <f t="shared" si="10"/>
        <v>46023</v>
      </c>
    </row>
    <row r="13" spans="1:88" s="28" customFormat="1" ht="33" customHeight="1">
      <c r="A13" s="137" t="s">
        <v>738</v>
      </c>
      <c r="B13" s="137" t="s">
        <v>724</v>
      </c>
      <c r="C13" s="138" t="s">
        <v>739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2"/>
        <v>46874</v>
      </c>
      <c r="BN13" s="8" t="s">
        <v>740</v>
      </c>
      <c r="BO13" s="60" t="s">
        <v>738</v>
      </c>
      <c r="BP13" s="14" t="s">
        <v>721</v>
      </c>
      <c r="BQ13" s="1" t="s">
        <v>721</v>
      </c>
      <c r="BR13" s="14" t="s">
        <v>60</v>
      </c>
      <c r="BS13" s="40">
        <v>45414</v>
      </c>
      <c r="BT13" s="11">
        <v>46874</v>
      </c>
      <c r="BU13" s="2">
        <f t="shared" si="3"/>
        <v>45413</v>
      </c>
      <c r="BV13" s="11">
        <f t="shared" si="4"/>
        <v>46874</v>
      </c>
      <c r="BW13" s="46" t="s">
        <v>2</v>
      </c>
      <c r="BX13" s="53" t="s">
        <v>741</v>
      </c>
      <c r="BY13" s="53" t="s">
        <v>17</v>
      </c>
      <c r="BZ13" s="46" t="s">
        <v>13</v>
      </c>
      <c r="CA13" s="78"/>
      <c r="CB13" s="53" t="s">
        <v>10</v>
      </c>
      <c r="CC13" s="39">
        <f>CE13-90</f>
        <v>45054</v>
      </c>
      <c r="CD13" s="39">
        <f t="shared" si="5"/>
        <v>45047</v>
      </c>
      <c r="CE13" s="39">
        <f t="shared" si="6"/>
        <v>45144</v>
      </c>
      <c r="CF13" s="39">
        <f t="shared" si="7"/>
        <v>45139</v>
      </c>
      <c r="CG13" s="39">
        <f>CI13-270</f>
        <v>45144</v>
      </c>
      <c r="CH13" s="39">
        <f t="shared" si="8"/>
        <v>45139</v>
      </c>
      <c r="CI13" s="39">
        <f t="shared" si="9"/>
        <v>45414</v>
      </c>
      <c r="CJ13" s="39">
        <f t="shared" si="10"/>
        <v>45413</v>
      </c>
    </row>
    <row r="14" spans="1:88" s="28" customFormat="1" ht="33" hidden="1" customHeight="1">
      <c r="A14" s="137" t="s">
        <v>742</v>
      </c>
      <c r="B14" s="137" t="s">
        <v>724</v>
      </c>
      <c r="C14" s="138" t="s">
        <v>743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2"/>
        <v>45942</v>
      </c>
      <c r="BN14" s="8" t="s">
        <v>742</v>
      </c>
      <c r="BO14" s="60" t="s">
        <v>742</v>
      </c>
      <c r="BP14" s="14" t="s">
        <v>721</v>
      </c>
      <c r="BQ14" s="1" t="s">
        <v>721</v>
      </c>
      <c r="BR14" s="14"/>
      <c r="BS14" s="40">
        <v>44491</v>
      </c>
      <c r="BT14" s="11">
        <v>45942</v>
      </c>
      <c r="BU14" s="2">
        <f t="shared" si="3"/>
        <v>44500</v>
      </c>
      <c r="BV14" s="11">
        <f t="shared" si="4"/>
        <v>45931</v>
      </c>
      <c r="BW14" s="46" t="s">
        <v>2</v>
      </c>
      <c r="BX14" s="59"/>
      <c r="BY14" s="14" t="s">
        <v>14</v>
      </c>
      <c r="BZ14" s="46"/>
      <c r="CA14" s="64"/>
      <c r="CB14" s="14"/>
      <c r="CC14" s="39">
        <f>CE14-60</f>
        <v>44221</v>
      </c>
      <c r="CD14" s="39">
        <f t="shared" si="5"/>
        <v>44227</v>
      </c>
      <c r="CE14" s="39">
        <f t="shared" si="6"/>
        <v>44281</v>
      </c>
      <c r="CF14" s="39">
        <f t="shared" si="7"/>
        <v>44286</v>
      </c>
      <c r="CG14" s="39">
        <f>CI14-210</f>
        <v>44281</v>
      </c>
      <c r="CH14" s="39">
        <f t="shared" si="8"/>
        <v>44286</v>
      </c>
      <c r="CI14" s="39">
        <f t="shared" si="9"/>
        <v>44491</v>
      </c>
      <c r="CJ14" s="39">
        <f t="shared" si="10"/>
        <v>44500</v>
      </c>
    </row>
    <row r="15" spans="1:88" s="28" customFormat="1" ht="33" hidden="1" customHeight="1">
      <c r="A15" s="137" t="s">
        <v>744</v>
      </c>
      <c r="B15" s="137" t="s">
        <v>724</v>
      </c>
      <c r="C15" s="138" t="s">
        <v>745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2"/>
        <v>46327</v>
      </c>
      <c r="BN15" s="8" t="s">
        <v>744</v>
      </c>
      <c r="BO15" s="60" t="s">
        <v>744</v>
      </c>
      <c r="BP15" s="14" t="s">
        <v>721</v>
      </c>
      <c r="BQ15" s="1" t="s">
        <v>721</v>
      </c>
      <c r="BR15" s="14"/>
      <c r="BS15" s="40">
        <v>44867</v>
      </c>
      <c r="BT15" s="11">
        <v>46327</v>
      </c>
      <c r="BU15" s="2">
        <f t="shared" si="3"/>
        <v>44866</v>
      </c>
      <c r="BV15" s="11">
        <f t="shared" si="4"/>
        <v>46327</v>
      </c>
      <c r="BW15" s="46" t="s">
        <v>2</v>
      </c>
      <c r="BX15" s="59" t="s">
        <v>745</v>
      </c>
      <c r="BY15" s="14" t="s">
        <v>12</v>
      </c>
      <c r="BZ15" s="46"/>
      <c r="CA15" s="64"/>
      <c r="CB15" s="14"/>
      <c r="CC15" s="39">
        <f>CE15-60</f>
        <v>44597</v>
      </c>
      <c r="CD15" s="39">
        <f t="shared" si="5"/>
        <v>44593</v>
      </c>
      <c r="CE15" s="39">
        <f t="shared" si="6"/>
        <v>44657</v>
      </c>
      <c r="CF15" s="39">
        <f t="shared" si="7"/>
        <v>44652</v>
      </c>
      <c r="CG15" s="39">
        <f>CI15-210</f>
        <v>44657</v>
      </c>
      <c r="CH15" s="39">
        <f t="shared" si="8"/>
        <v>44652</v>
      </c>
      <c r="CI15" s="39">
        <f t="shared" si="9"/>
        <v>44867</v>
      </c>
      <c r="CJ15" s="39">
        <f t="shared" si="10"/>
        <v>44866</v>
      </c>
    </row>
    <row r="16" spans="1:88" s="28" customFormat="1" ht="33" customHeight="1">
      <c r="A16" s="137" t="s">
        <v>746</v>
      </c>
      <c r="B16" s="137" t="s">
        <v>643</v>
      </c>
      <c r="C16" s="138" t="s">
        <v>747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2"/>
        <v>46387</v>
      </c>
      <c r="BN16" s="8" t="s">
        <v>748</v>
      </c>
      <c r="BO16" s="60" t="s">
        <v>746</v>
      </c>
      <c r="BP16" s="14" t="s">
        <v>721</v>
      </c>
      <c r="BQ16" s="1" t="s">
        <v>721</v>
      </c>
      <c r="BR16" s="14" t="s">
        <v>60</v>
      </c>
      <c r="BS16" s="40">
        <v>44927</v>
      </c>
      <c r="BT16" s="11">
        <v>46387</v>
      </c>
      <c r="BU16" s="2">
        <f t="shared" si="3"/>
        <v>44927</v>
      </c>
      <c r="BV16" s="11">
        <f t="shared" si="4"/>
        <v>46387</v>
      </c>
      <c r="BW16" s="46" t="s">
        <v>2</v>
      </c>
      <c r="BX16" s="53" t="s">
        <v>749</v>
      </c>
      <c r="BY16" s="53" t="s">
        <v>19</v>
      </c>
      <c r="BZ16" s="46" t="s">
        <v>13</v>
      </c>
      <c r="CA16" s="78"/>
      <c r="CB16" s="53"/>
      <c r="CC16" s="39">
        <f>CE16-60</f>
        <v>44657</v>
      </c>
      <c r="CD16" s="39">
        <f t="shared" si="5"/>
        <v>44652</v>
      </c>
      <c r="CE16" s="39">
        <f t="shared" si="6"/>
        <v>44717</v>
      </c>
      <c r="CF16" s="39">
        <f t="shared" si="7"/>
        <v>44713</v>
      </c>
      <c r="CG16" s="39">
        <f>CI16-210</f>
        <v>44717</v>
      </c>
      <c r="CH16" s="39">
        <f t="shared" si="8"/>
        <v>44713</v>
      </c>
      <c r="CI16" s="39">
        <f t="shared" si="9"/>
        <v>44927</v>
      </c>
      <c r="CJ16" s="39">
        <f t="shared" si="10"/>
        <v>44927</v>
      </c>
    </row>
    <row r="17" spans="1:88" s="28" customFormat="1" ht="33" customHeight="1">
      <c r="A17" s="137" t="s">
        <v>750</v>
      </c>
      <c r="B17" s="137" t="s">
        <v>751</v>
      </c>
      <c r="C17" s="138" t="s">
        <v>752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f t="shared" si="2"/>
        <v>46759</v>
      </c>
      <c r="BN17" s="8" t="s">
        <v>753</v>
      </c>
      <c r="BO17" s="60" t="s">
        <v>750</v>
      </c>
      <c r="BP17" s="14" t="s">
        <v>721</v>
      </c>
      <c r="BQ17" s="1" t="s">
        <v>721</v>
      </c>
      <c r="BR17" s="14" t="s">
        <v>60</v>
      </c>
      <c r="BS17" s="40">
        <v>45299</v>
      </c>
      <c r="BT17" s="11">
        <v>46759</v>
      </c>
      <c r="BU17" s="2">
        <f t="shared" si="3"/>
        <v>45292</v>
      </c>
      <c r="BV17" s="11">
        <f t="shared" si="4"/>
        <v>46753</v>
      </c>
      <c r="BW17" s="46" t="s">
        <v>2</v>
      </c>
      <c r="BX17" s="53" t="s">
        <v>754</v>
      </c>
      <c r="BY17" s="53" t="s">
        <v>17</v>
      </c>
      <c r="BZ17" s="46" t="s">
        <v>13</v>
      </c>
      <c r="CA17" s="78"/>
      <c r="CB17" s="53"/>
      <c r="CC17" s="39">
        <f>CE17-60</f>
        <v>44999</v>
      </c>
      <c r="CD17" s="39">
        <f t="shared" si="5"/>
        <v>44986</v>
      </c>
      <c r="CE17" s="39">
        <f t="shared" si="6"/>
        <v>45059</v>
      </c>
      <c r="CF17" s="39">
        <f t="shared" si="7"/>
        <v>45047</v>
      </c>
      <c r="CG17" s="39">
        <f>CI17-240</f>
        <v>45059</v>
      </c>
      <c r="CH17" s="39">
        <f t="shared" si="8"/>
        <v>45047</v>
      </c>
      <c r="CI17" s="39">
        <f t="shared" si="9"/>
        <v>45299</v>
      </c>
      <c r="CJ17" s="39">
        <f t="shared" si="10"/>
        <v>45292</v>
      </c>
    </row>
    <row r="18" spans="1:88" s="28" customFormat="1" ht="33" customHeight="1">
      <c r="A18" s="137" t="s">
        <v>755</v>
      </c>
      <c r="B18" s="137" t="s">
        <v>751</v>
      </c>
      <c r="C18" s="138" t="s">
        <v>756</v>
      </c>
      <c r="D18" s="139" t="str">
        <f t="shared" ca="1" si="1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313">
        <f t="shared" si="2"/>
        <v>47026</v>
      </c>
      <c r="BN18" s="8" t="s">
        <v>757</v>
      </c>
      <c r="BO18" s="60" t="s">
        <v>755</v>
      </c>
      <c r="BP18" s="14" t="s">
        <v>721</v>
      </c>
      <c r="BQ18" s="1" t="s">
        <v>721</v>
      </c>
      <c r="BR18" s="57" t="s">
        <v>60</v>
      </c>
      <c r="BS18" s="40">
        <v>45566</v>
      </c>
      <c r="BT18" s="11">
        <v>47026</v>
      </c>
      <c r="BU18" s="2">
        <f t="shared" si="3"/>
        <v>45566</v>
      </c>
      <c r="BV18" s="11">
        <f t="shared" si="4"/>
        <v>47026</v>
      </c>
      <c r="BW18" s="46" t="s">
        <v>2</v>
      </c>
      <c r="BX18" s="53" t="s">
        <v>758</v>
      </c>
      <c r="BY18" s="53" t="s">
        <v>19</v>
      </c>
      <c r="BZ18" s="46" t="s">
        <v>13</v>
      </c>
      <c r="CA18" s="78"/>
      <c r="CB18" s="53" t="s">
        <v>10</v>
      </c>
      <c r="CC18" s="39">
        <f>CE18-90</f>
        <v>45326</v>
      </c>
      <c r="CD18" s="39">
        <f t="shared" si="5"/>
        <v>45323</v>
      </c>
      <c r="CE18" s="39">
        <f t="shared" si="6"/>
        <v>45416</v>
      </c>
      <c r="CF18" s="39">
        <f t="shared" si="7"/>
        <v>45413</v>
      </c>
      <c r="CG18" s="39">
        <f>CI18-150</f>
        <v>45416</v>
      </c>
      <c r="CH18" s="39">
        <f t="shared" si="8"/>
        <v>45413</v>
      </c>
      <c r="CI18" s="39">
        <f t="shared" si="9"/>
        <v>45566</v>
      </c>
      <c r="CJ18" s="39">
        <f t="shared" si="10"/>
        <v>45566</v>
      </c>
    </row>
    <row r="19" spans="1:88" s="28" customFormat="1" ht="33" customHeight="1">
      <c r="A19" s="137" t="s">
        <v>759</v>
      </c>
      <c r="B19" s="137" t="s">
        <v>751</v>
      </c>
      <c r="C19" s="138" t="s">
        <v>760</v>
      </c>
      <c r="D19" s="139" t="str">
        <f t="shared" ca="1" si="1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313">
        <f t="shared" si="2"/>
        <v>47072</v>
      </c>
      <c r="BN19" s="8" t="s">
        <v>761</v>
      </c>
      <c r="BO19" s="60" t="s">
        <v>759</v>
      </c>
      <c r="BP19" s="14" t="s">
        <v>721</v>
      </c>
      <c r="BQ19" s="1" t="s">
        <v>721</v>
      </c>
      <c r="BR19" s="57" t="s">
        <v>60</v>
      </c>
      <c r="BS19" s="40">
        <v>45611.000243055554</v>
      </c>
      <c r="BT19" s="11">
        <v>47072</v>
      </c>
      <c r="BU19" s="2">
        <f t="shared" si="3"/>
        <v>45597</v>
      </c>
      <c r="BV19" s="11">
        <f t="shared" si="4"/>
        <v>47058</v>
      </c>
      <c r="BW19" s="46" t="s">
        <v>2</v>
      </c>
      <c r="BX19" s="53" t="s">
        <v>762</v>
      </c>
      <c r="BY19" s="53" t="s">
        <v>19</v>
      </c>
      <c r="BZ19" s="46" t="s">
        <v>13</v>
      </c>
      <c r="CA19" s="78"/>
      <c r="CB19" s="53" t="s">
        <v>10</v>
      </c>
      <c r="CC19" s="39">
        <f>CE19-150</f>
        <v>45311.000243055554</v>
      </c>
      <c r="CD19" s="39">
        <f t="shared" si="5"/>
        <v>45322</v>
      </c>
      <c r="CE19" s="39">
        <f t="shared" si="6"/>
        <v>45461.000243055554</v>
      </c>
      <c r="CF19" s="39">
        <f t="shared" si="7"/>
        <v>45473</v>
      </c>
      <c r="CG19" s="39">
        <f>CI19-150</f>
        <v>45461.000243055554</v>
      </c>
      <c r="CH19" s="39">
        <f t="shared" si="8"/>
        <v>45473</v>
      </c>
      <c r="CI19" s="39">
        <f t="shared" si="9"/>
        <v>45611.000243055554</v>
      </c>
      <c r="CJ19" s="39">
        <f t="shared" si="10"/>
        <v>45597</v>
      </c>
    </row>
    <row r="20" spans="1:88" s="28" customFormat="1" ht="33" customHeight="1">
      <c r="A20" s="137" t="s">
        <v>763</v>
      </c>
      <c r="B20" s="137" t="s">
        <v>674</v>
      </c>
      <c r="C20" s="138" t="s">
        <v>764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313">
        <f t="shared" si="2"/>
        <v>46802</v>
      </c>
      <c r="BN20" s="8" t="s">
        <v>765</v>
      </c>
      <c r="BO20" s="357" t="s">
        <v>763</v>
      </c>
      <c r="BP20" s="14" t="s">
        <v>721</v>
      </c>
      <c r="BQ20" s="1" t="s">
        <v>721</v>
      </c>
      <c r="BR20" s="57" t="s">
        <v>60</v>
      </c>
      <c r="BS20" s="40">
        <v>45342.000243055554</v>
      </c>
      <c r="BT20" s="11">
        <v>46802</v>
      </c>
      <c r="BU20" s="2">
        <f t="shared" si="3"/>
        <v>45351</v>
      </c>
      <c r="BV20" s="11">
        <f t="shared" si="4"/>
        <v>46812</v>
      </c>
      <c r="BW20" s="46" t="s">
        <v>2</v>
      </c>
      <c r="BX20" s="53" t="s">
        <v>766</v>
      </c>
      <c r="BY20" s="53" t="s">
        <v>17</v>
      </c>
      <c r="BZ20" s="46" t="s">
        <v>13</v>
      </c>
      <c r="CA20" s="78"/>
      <c r="CB20" s="53"/>
      <c r="CC20" s="39">
        <f>CE20-60</f>
        <v>45072.000243055554</v>
      </c>
      <c r="CD20" s="39">
        <f t="shared" si="5"/>
        <v>45077</v>
      </c>
      <c r="CE20" s="39">
        <f t="shared" si="6"/>
        <v>45132.000243055554</v>
      </c>
      <c r="CF20" s="39">
        <f t="shared" si="7"/>
        <v>45138</v>
      </c>
      <c r="CG20" s="39">
        <f>CI20-210</f>
        <v>45132.000243055554</v>
      </c>
      <c r="CH20" s="39">
        <f t="shared" si="8"/>
        <v>45138</v>
      </c>
      <c r="CI20" s="39">
        <f t="shared" si="9"/>
        <v>45342.000243055554</v>
      </c>
      <c r="CJ20" s="39">
        <f t="shared" si="10"/>
        <v>45351</v>
      </c>
    </row>
    <row r="21" spans="1:88" s="28" customFormat="1" ht="47.45" customHeight="1">
      <c r="A21" s="137" t="s">
        <v>767</v>
      </c>
      <c r="B21" s="137" t="s">
        <v>674</v>
      </c>
      <c r="C21" s="138" t="s">
        <v>768</v>
      </c>
      <c r="D21" s="139" t="str">
        <f t="shared" ca="1" si="1"/>
        <v>En cours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313">
        <f t="shared" si="2"/>
        <v>46948</v>
      </c>
      <c r="BN21" s="8" t="s">
        <v>769</v>
      </c>
      <c r="BO21" s="60" t="s">
        <v>767</v>
      </c>
      <c r="BP21" s="14" t="s">
        <v>721</v>
      </c>
      <c r="BQ21" s="1" t="s">
        <v>721</v>
      </c>
      <c r="BR21" s="57" t="s">
        <v>60</v>
      </c>
      <c r="BS21" s="40">
        <v>45488</v>
      </c>
      <c r="BT21" s="11">
        <v>46948</v>
      </c>
      <c r="BU21" s="2">
        <f t="shared" si="3"/>
        <v>45474</v>
      </c>
      <c r="BV21" s="11">
        <f t="shared" si="4"/>
        <v>46935</v>
      </c>
      <c r="BW21" s="46" t="s">
        <v>2</v>
      </c>
      <c r="BX21" s="356" t="s">
        <v>770</v>
      </c>
      <c r="BY21" s="53" t="s">
        <v>19</v>
      </c>
      <c r="BZ21" s="46" t="s">
        <v>13</v>
      </c>
      <c r="CA21" s="78"/>
      <c r="CB21" s="53" t="s">
        <v>10</v>
      </c>
      <c r="CC21" s="39">
        <f>CE21-90</f>
        <v>45218</v>
      </c>
      <c r="CD21" s="39">
        <f t="shared" si="5"/>
        <v>45230</v>
      </c>
      <c r="CE21" s="39">
        <f t="shared" si="6"/>
        <v>45308</v>
      </c>
      <c r="CF21" s="39">
        <f t="shared" si="7"/>
        <v>45322</v>
      </c>
      <c r="CG21" s="39">
        <f>CI21-180</f>
        <v>45308</v>
      </c>
      <c r="CH21" s="39">
        <f t="shared" si="8"/>
        <v>45322</v>
      </c>
      <c r="CI21" s="39">
        <f t="shared" si="9"/>
        <v>45488</v>
      </c>
      <c r="CJ21" s="39">
        <f t="shared" si="10"/>
        <v>45474</v>
      </c>
    </row>
    <row r="22" spans="1:88" s="28" customFormat="1" ht="33" customHeight="1">
      <c r="A22" s="137" t="s">
        <v>771</v>
      </c>
      <c r="B22" s="137" t="s">
        <v>674</v>
      </c>
      <c r="C22" s="138" t="s">
        <v>772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313">
        <f t="shared" si="2"/>
        <v>45929</v>
      </c>
      <c r="BN22" s="8" t="s">
        <v>771</v>
      </c>
      <c r="BO22" s="60" t="s">
        <v>771</v>
      </c>
      <c r="BP22" s="14" t="s">
        <v>721</v>
      </c>
      <c r="BQ22" s="1" t="s">
        <v>721</v>
      </c>
      <c r="BR22" s="14" t="s">
        <v>60</v>
      </c>
      <c r="BS22" s="40">
        <v>45015</v>
      </c>
      <c r="BT22" s="11">
        <v>45929</v>
      </c>
      <c r="BU22" s="2">
        <f>IF(DAY(BS22)&lt;=15,DATE(YEAR(BS22),MONTH(BS22),1),EOMONTH(BS22,0))</f>
        <v>45016</v>
      </c>
      <c r="BV22" s="11">
        <f>IF(DAY(BT22)&lt;=15,DATE(YEAR(BT22),MONTH(BT22),1),EOMONTH(BT22,0))</f>
        <v>45930</v>
      </c>
      <c r="BW22" s="46" t="s">
        <v>2</v>
      </c>
      <c r="BX22" s="53" t="s">
        <v>773</v>
      </c>
      <c r="BY22" s="53" t="s">
        <v>17</v>
      </c>
      <c r="BZ22" s="46" t="s">
        <v>13</v>
      </c>
      <c r="CA22" s="78"/>
      <c r="CB22" s="53"/>
      <c r="CC22" s="39">
        <f>CE22-60</f>
        <v>44745</v>
      </c>
      <c r="CD22" s="39">
        <f t="shared" si="5"/>
        <v>44743</v>
      </c>
      <c r="CE22" s="39">
        <f t="shared" si="6"/>
        <v>44805</v>
      </c>
      <c r="CF22" s="39">
        <f t="shared" si="7"/>
        <v>44805</v>
      </c>
      <c r="CG22" s="39">
        <f>CI22-210</f>
        <v>44805</v>
      </c>
      <c r="CH22" s="39">
        <f t="shared" si="8"/>
        <v>44805</v>
      </c>
      <c r="CI22" s="39">
        <f t="shared" si="9"/>
        <v>45015</v>
      </c>
      <c r="CJ22" s="39">
        <f t="shared" si="10"/>
        <v>45016</v>
      </c>
    </row>
    <row r="23" spans="1:88" s="28" customFormat="1" ht="33" customHeight="1">
      <c r="A23" s="137" t="s">
        <v>774</v>
      </c>
      <c r="B23" s="137" t="s">
        <v>674</v>
      </c>
      <c r="C23" s="138" t="s">
        <v>772</v>
      </c>
      <c r="D23" s="139" t="str">
        <f t="shared" ca="1" si="1"/>
        <v>À venir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313">
        <f t="shared" si="2"/>
        <v>47390</v>
      </c>
      <c r="BN23" s="8" t="s">
        <v>771</v>
      </c>
      <c r="BO23" s="60" t="s">
        <v>774</v>
      </c>
      <c r="BP23" s="14" t="s">
        <v>775</v>
      </c>
      <c r="BQ23" s="1"/>
      <c r="BR23" s="14"/>
      <c r="BS23" s="40">
        <v>45930</v>
      </c>
      <c r="BT23" s="11">
        <f>BS23+1460</f>
        <v>47390</v>
      </c>
      <c r="BU23" s="2">
        <f t="shared" si="3"/>
        <v>45930</v>
      </c>
      <c r="BV23" s="11">
        <f t="shared" si="4"/>
        <v>47391</v>
      </c>
      <c r="BW23" s="46"/>
      <c r="BX23" s="53" t="s">
        <v>772</v>
      </c>
      <c r="BY23" s="53"/>
      <c r="BZ23" s="46"/>
      <c r="CA23" s="78"/>
      <c r="CB23" s="53"/>
      <c r="CC23" s="39">
        <f>CE23-60</f>
        <v>45660</v>
      </c>
      <c r="CD23" s="39">
        <f t="shared" si="5"/>
        <v>45658</v>
      </c>
      <c r="CE23" s="39">
        <f t="shared" si="6"/>
        <v>45720</v>
      </c>
      <c r="CF23" s="39">
        <f t="shared" si="7"/>
        <v>45717</v>
      </c>
      <c r="CG23" s="39">
        <f>CI23-210</f>
        <v>45720</v>
      </c>
      <c r="CH23" s="39">
        <f t="shared" si="8"/>
        <v>45717</v>
      </c>
      <c r="CI23" s="39">
        <f t="shared" si="9"/>
        <v>45930</v>
      </c>
      <c r="CJ23" s="39">
        <f t="shared" si="10"/>
        <v>45930</v>
      </c>
    </row>
    <row r="24" spans="1:88" s="28" customFormat="1" ht="33" hidden="1" customHeight="1">
      <c r="A24" s="137" t="s">
        <v>776</v>
      </c>
      <c r="B24" s="137" t="s">
        <v>674</v>
      </c>
      <c r="C24" s="138" t="s">
        <v>777</v>
      </c>
      <c r="D24" s="139" t="str">
        <f ca="1">IF(BT24&lt;TODAY(),"Terminé",(IF(BS24&gt;=TODAY(),"A venir","En cours")))</f>
        <v>En cours</v>
      </c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4">
        <f>BT24</f>
        <v>46398</v>
      </c>
      <c r="BN24" s="8" t="s">
        <v>776</v>
      </c>
      <c r="BO24" s="60" t="s">
        <v>776</v>
      </c>
      <c r="BP24" s="14" t="s">
        <v>721</v>
      </c>
      <c r="BQ24" s="1" t="s">
        <v>721</v>
      </c>
      <c r="BR24" s="14" t="s">
        <v>60</v>
      </c>
      <c r="BS24" s="40">
        <v>44938</v>
      </c>
      <c r="BT24" s="11">
        <v>46398</v>
      </c>
      <c r="BU24" s="2">
        <f t="shared" si="3"/>
        <v>44927</v>
      </c>
      <c r="BV24" s="11">
        <f t="shared" si="4"/>
        <v>46388</v>
      </c>
      <c r="BW24" s="46" t="s">
        <v>2</v>
      </c>
      <c r="BX24" s="14" t="s">
        <v>778</v>
      </c>
      <c r="BY24" s="14" t="s">
        <v>14</v>
      </c>
      <c r="BZ24" s="46" t="s">
        <v>13</v>
      </c>
      <c r="CA24" s="64"/>
      <c r="CB24" s="14"/>
      <c r="CC24" s="39">
        <f>CE24-60</f>
        <v>44668</v>
      </c>
      <c r="CD24" s="39">
        <f t="shared" si="5"/>
        <v>44681</v>
      </c>
      <c r="CE24" s="39">
        <f t="shared" si="6"/>
        <v>44728</v>
      </c>
      <c r="CF24" s="39">
        <f t="shared" si="7"/>
        <v>44742</v>
      </c>
      <c r="CG24" s="39">
        <f>CI24-210</f>
        <v>44728</v>
      </c>
      <c r="CH24" s="39">
        <f t="shared" si="8"/>
        <v>44742</v>
      </c>
      <c r="CI24" s="39">
        <f t="shared" si="9"/>
        <v>44938</v>
      </c>
      <c r="CJ24" s="39">
        <f t="shared" si="10"/>
        <v>44927</v>
      </c>
    </row>
    <row r="25" spans="1:88" s="28" customFormat="1" ht="33" hidden="1" customHeight="1">
      <c r="A25" s="137" t="s">
        <v>779</v>
      </c>
      <c r="B25" s="137" t="s">
        <v>674</v>
      </c>
      <c r="C25" s="138" t="s">
        <v>780</v>
      </c>
      <c r="D25" s="139" t="str">
        <f ca="1">IF(BT25&lt;TODAY(),"Terminé",(IF(BS25&gt;=TODAY(),"A venir","En cours")))</f>
        <v>En cours</v>
      </c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4">
        <f>BT25</f>
        <v>46465</v>
      </c>
      <c r="BN25" s="8" t="s">
        <v>779</v>
      </c>
      <c r="BO25" s="60" t="s">
        <v>779</v>
      </c>
      <c r="BP25" s="14" t="s">
        <v>721</v>
      </c>
      <c r="BQ25" s="1" t="s">
        <v>721</v>
      </c>
      <c r="BR25" s="14" t="s">
        <v>205</v>
      </c>
      <c r="BS25" s="40">
        <v>45005</v>
      </c>
      <c r="BT25" s="11">
        <v>46465</v>
      </c>
      <c r="BU25" s="2">
        <f t="shared" si="3"/>
        <v>45016</v>
      </c>
      <c r="BV25" s="11">
        <f t="shared" si="4"/>
        <v>46477</v>
      </c>
      <c r="BW25" s="46" t="s">
        <v>2</v>
      </c>
      <c r="BX25" s="14" t="s">
        <v>781</v>
      </c>
      <c r="BY25" s="14" t="s">
        <v>14</v>
      </c>
      <c r="BZ25" s="46" t="s">
        <v>13</v>
      </c>
      <c r="CA25" s="64"/>
      <c r="CB25" s="14"/>
      <c r="CC25" s="39">
        <f>CE25-60</f>
        <v>44735</v>
      </c>
      <c r="CD25" s="39">
        <f t="shared" si="5"/>
        <v>44742</v>
      </c>
      <c r="CE25" s="39">
        <f t="shared" si="6"/>
        <v>44795</v>
      </c>
      <c r="CF25" s="39">
        <f t="shared" si="7"/>
        <v>44804</v>
      </c>
      <c r="CG25" s="39">
        <f>CI25-210</f>
        <v>44795</v>
      </c>
      <c r="CH25" s="39">
        <f t="shared" si="8"/>
        <v>44804</v>
      </c>
      <c r="CI25" s="39">
        <f t="shared" si="9"/>
        <v>45005</v>
      </c>
      <c r="CJ25" s="39">
        <f t="shared" si="10"/>
        <v>45016</v>
      </c>
    </row>
    <row r="26" spans="1:88" s="28" customFormat="1" ht="33" customHeight="1">
      <c r="A26" s="137" t="s">
        <v>782</v>
      </c>
      <c r="B26" s="137" t="s">
        <v>724</v>
      </c>
      <c r="C26" s="138" t="s">
        <v>783</v>
      </c>
      <c r="D26" s="139" t="str">
        <f ca="1">IF(BT26&lt;TODAY(),"Terminé",(IF(BS26&gt;=TODAY(),"A venir","En cours")))</f>
        <v>En cours</v>
      </c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4">
        <f>BT26</f>
        <v>45980</v>
      </c>
      <c r="BN26" s="8" t="s">
        <v>782</v>
      </c>
      <c r="BO26" s="60" t="s">
        <v>782</v>
      </c>
      <c r="BP26" s="14" t="s">
        <v>721</v>
      </c>
      <c r="BQ26" s="1" t="s">
        <v>721</v>
      </c>
      <c r="BR26" s="14" t="s">
        <v>205</v>
      </c>
      <c r="BS26" s="40">
        <v>45432</v>
      </c>
      <c r="BT26" s="11">
        <v>45980</v>
      </c>
      <c r="BU26" s="2">
        <f t="shared" si="3"/>
        <v>45443</v>
      </c>
      <c r="BV26" s="11">
        <f t="shared" si="4"/>
        <v>45991</v>
      </c>
      <c r="BW26" s="46" t="s">
        <v>2</v>
      </c>
      <c r="BX26" s="138" t="s">
        <v>783</v>
      </c>
      <c r="BY26" s="53" t="s">
        <v>19</v>
      </c>
      <c r="BZ26" s="46"/>
      <c r="CA26" s="64"/>
      <c r="CB26" s="14"/>
      <c r="CC26" s="39">
        <f>CE26-60</f>
        <v>45162</v>
      </c>
      <c r="CD26" s="39">
        <f t="shared" si="5"/>
        <v>45169</v>
      </c>
      <c r="CE26" s="39">
        <f t="shared" si="6"/>
        <v>45222</v>
      </c>
      <c r="CF26" s="39">
        <f t="shared" si="7"/>
        <v>45230</v>
      </c>
      <c r="CG26" s="39">
        <f>CI26-210</f>
        <v>45222</v>
      </c>
      <c r="CH26" s="39">
        <f t="shared" si="8"/>
        <v>45230</v>
      </c>
      <c r="CI26" s="39">
        <f t="shared" si="9"/>
        <v>45432</v>
      </c>
      <c r="CJ26" s="39">
        <f t="shared" si="10"/>
        <v>45443</v>
      </c>
    </row>
  </sheetData>
  <sheetProtection algorithmName="SHA-512" hashValue="h8ToWlCP3bSRlaF3Hz8GY0Qo2ADv/3GacKD/Fr3Jh8Swk0HccYJEP7yCMokG2r//U17FIu+57pV7jrFkz8FY2Q==" saltValue="0zdnwwoxVzQ9LBinbrk4ww==" spinCount="100000" sheet="1" formatCells="0" autoFilter="0"/>
  <autoFilter ref="A6:D25" xr:uid="{6FD66423-0589-4B11-9917-96CA4FE04513}"/>
  <mergeCells count="5">
    <mergeCell ref="E5:P5"/>
    <mergeCell ref="Q5:AB5"/>
    <mergeCell ref="AC5:AN5"/>
    <mergeCell ref="A4:B4"/>
    <mergeCell ref="AO5:AZ5"/>
  </mergeCells>
  <conditionalFormatting sqref="C2">
    <cfRule type="expression" dxfId="69" priority="15">
      <formula>AND(BX$6&gt;=#REF!,BX$6&lt;=#REF!)</formula>
    </cfRule>
    <cfRule type="expression" dxfId="68" priority="16">
      <formula>AND(BX$6&gt;=#REF!,BX$6&lt;=#REF!)</formula>
    </cfRule>
    <cfRule type="expression" dxfId="67" priority="17">
      <formula>AND(BX$6&gt;=#REF!,BX$6&lt;=#REF!)</formula>
    </cfRule>
    <cfRule type="expression" dxfId="66" priority="18">
      <formula>AND(BX$6&gt;=#REF!,BX$6&lt;=#REF!)</formula>
    </cfRule>
  </conditionalFormatting>
  <conditionalFormatting sqref="D1:D5 D27:D1048576">
    <cfRule type="containsText" dxfId="65" priority="29" operator="containsText" text="A venir">
      <formula>NOT(ISERROR(SEARCH("A venir",D1)))</formula>
    </cfRule>
  </conditionalFormatting>
  <conditionalFormatting sqref="D1:D1048576">
    <cfRule type="containsText" dxfId="64" priority="7" operator="containsText" text="Term">
      <formula>NOT(ISERROR(SEARCH("Term",D1)))</formula>
    </cfRule>
  </conditionalFormatting>
  <conditionalFormatting sqref="D6:D26">
    <cfRule type="containsText" dxfId="63" priority="8" operator="containsText" text="À venir">
      <formula>NOT(ISERROR(SEARCH("À venir",D6)))</formula>
    </cfRule>
  </conditionalFormatting>
  <conditionalFormatting sqref="D7:D26">
    <cfRule type="containsText" dxfId="62" priority="9" operator="containsText" text="En cours">
      <formula>NOT(ISERROR(SEARCH("En cours",D7)))</formula>
    </cfRule>
    <cfRule type="expression" dxfId="61" priority="10">
      <formula>AND(D$6&gt;=$CD7,D$6&lt;=$CF7)</formula>
    </cfRule>
    <cfRule type="expression" dxfId="60" priority="11">
      <formula>AND(D$6&gt;=$BU7,D$6&lt;=$BV7)</formula>
    </cfRule>
    <cfRule type="expression" dxfId="59" priority="12">
      <formula>AND(D$6&gt;=$CH7,D$6&lt;=$CJ7)</formula>
    </cfRule>
  </conditionalFormatting>
  <conditionalFormatting sqref="E7:AZ26">
    <cfRule type="expression" dxfId="58" priority="1">
      <formula>AND(E$6&gt;=$BU7,E$6&lt;=$BV7)</formula>
    </cfRule>
    <cfRule type="expression" dxfId="57" priority="2">
      <formula>AND(E$6&gt;=$CH7,E$6&lt;=$CJ7)</formula>
    </cfRule>
    <cfRule type="expression" dxfId="56" priority="3">
      <formula>AND(E$6&gt;=$CD7,E$6&lt;=$CF7)</formula>
    </cfRule>
  </conditionalFormatting>
  <printOptions horizontalCentered="1" verticalCentered="1"/>
  <pageMargins left="0" right="0" top="0.35433070866141736" bottom="0.35433070866141736" header="0.31496062992125984" footer="0.31496062992125984"/>
  <pageSetup paperSize="8" scale="8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9651013-C2A8-4BF3-B74D-54FD806C28C3}">
          <x14:formula1>
            <xm:f>Feuil1!$B$7:$B$9</xm:f>
          </x14:formula1>
          <xm:sqref>BZ7:BZ23</xm:sqref>
        </x14:dataValidation>
        <x14:dataValidation type="list" allowBlank="1" showInputMessage="1" showErrorMessage="1" xr:uid="{12CFAEC5-55D1-444E-8660-6BCCC47E4DF4}">
          <x14:formula1>
            <xm:f>Feuil1!$D$7:$D$8</xm:f>
          </x14:formula1>
          <xm:sqref>CA7:CB23</xm:sqref>
        </x14:dataValidation>
        <x14:dataValidation type="list" allowBlank="1" showInputMessage="1" showErrorMessage="1" xr:uid="{DF703C3A-C6DC-45DD-ABA2-0261106EB6F1}">
          <x14:formula1>
            <xm:f>Feuil1!$A$1:$A$3</xm:f>
          </x14:formula1>
          <xm:sqref>BW7:BW26</xm:sqref>
        </x14:dataValidation>
        <x14:dataValidation type="list" allowBlank="1" showInputMessage="1" showErrorMessage="1" xr:uid="{82C19D19-0EC3-400B-8528-749E47476A70}">
          <x14:formula1>
            <xm:f>Feuil1!$A$7:$A$13</xm:f>
          </x14:formula1>
          <xm:sqref>BY7:BY26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65B9-D040-4B71-8EE2-3EE5C9639C8A}">
  <sheetPr codeName="Feuil9">
    <pageSetUpPr fitToPage="1"/>
  </sheetPr>
  <dimension ref="A1:CJ17"/>
  <sheetViews>
    <sheetView showGridLines="0" topLeftCell="A2" zoomScale="80" zoomScaleNormal="80" workbookViewId="0">
      <pane xSplit="4" ySplit="5" topLeftCell="Q7" activePane="bottomRight" state="frozen"/>
      <selection pane="bottomRight" activeCell="C8" sqref="C8"/>
      <selection pane="bottomLeft"/>
      <selection pane="topRight"/>
    </sheetView>
  </sheetViews>
  <sheetFormatPr defaultColWidth="15.5703125" defaultRowHeight="14.45"/>
  <cols>
    <col min="1" max="1" width="17.5703125" style="203" customWidth="1"/>
    <col min="2" max="2" width="29" style="148" customWidth="1"/>
    <col min="3" max="3" width="63.85546875" style="148" customWidth="1"/>
    <col min="4" max="4" width="9.7109375" style="150" customWidth="1"/>
    <col min="5" max="16" width="3.140625" style="151" hidden="1" customWidth="1"/>
    <col min="17" max="52" width="3.140625" style="151" customWidth="1"/>
    <col min="53" max="53" width="14.5703125" style="232" customWidth="1"/>
    <col min="54" max="61" width="15.5703125" style="150" customWidth="1"/>
    <col min="62" max="62" width="20.28515625" style="233" customWidth="1"/>
    <col min="63" max="63" width="17.5703125" style="203" customWidth="1"/>
    <col min="64" max="64" width="14.42578125" style="148" customWidth="1"/>
    <col min="65" max="65" width="15.7109375" style="148" customWidth="1"/>
    <col min="66" max="66" width="15.42578125" style="150" hidden="1" customWidth="1"/>
    <col min="67" max="67" width="13" style="152" hidden="1" customWidth="1"/>
    <col min="68" max="68" width="14.5703125" style="152" hidden="1" customWidth="1"/>
    <col min="69" max="69" width="14" style="152" hidden="1" customWidth="1"/>
    <col min="70" max="70" width="15.7109375" style="152" hidden="1" customWidth="1"/>
    <col min="71" max="71" width="24.5703125" style="150" hidden="1" customWidth="1"/>
    <col min="72" max="72" width="13.85546875" style="150" hidden="1" customWidth="1"/>
    <col min="73" max="75" width="18.42578125" style="150" hidden="1" customWidth="1"/>
    <col min="76" max="76" width="38" style="150" hidden="1" customWidth="1"/>
    <col min="77" max="77" width="16.5703125" style="150" hidden="1" customWidth="1"/>
    <col min="78" max="78" width="19.28515625" style="150" hidden="1" customWidth="1"/>
    <col min="79" max="79" width="13.85546875" style="150" hidden="1" customWidth="1"/>
    <col min="80" max="80" width="12.5703125" style="150" hidden="1" customWidth="1"/>
    <col min="81" max="81" width="16.85546875" style="150" hidden="1" customWidth="1"/>
    <col min="82" max="82" width="12.5703125" style="150" hidden="1" customWidth="1"/>
    <col min="83" max="83" width="14.140625" style="150" hidden="1" customWidth="1"/>
    <col min="84" max="84" width="12.5703125" style="150" hidden="1" customWidth="1"/>
    <col min="85" max="88" width="15.5703125" style="150" hidden="1" customWidth="1"/>
    <col min="89" max="16384" width="15.5703125" style="150"/>
  </cols>
  <sheetData>
    <row r="1" spans="1:88" hidden="1">
      <c r="B1" s="150"/>
      <c r="E1" s="151">
        <f t="shared" ref="E1:AN1" si="0">VALUE(YEAR(E6)&amp;TEXT(MONTH(E6),"00"))</f>
        <v>202401</v>
      </c>
      <c r="F1" s="151">
        <f t="shared" si="0"/>
        <v>202402</v>
      </c>
      <c r="G1" s="151">
        <f t="shared" si="0"/>
        <v>202403</v>
      </c>
      <c r="H1" s="151">
        <f t="shared" si="0"/>
        <v>202404</v>
      </c>
      <c r="I1" s="151">
        <f t="shared" si="0"/>
        <v>202405</v>
      </c>
      <c r="J1" s="151">
        <f t="shared" si="0"/>
        <v>202406</v>
      </c>
      <c r="K1" s="151">
        <f t="shared" si="0"/>
        <v>202407</v>
      </c>
      <c r="L1" s="151">
        <f t="shared" si="0"/>
        <v>202408</v>
      </c>
      <c r="M1" s="151">
        <f t="shared" si="0"/>
        <v>202409</v>
      </c>
      <c r="N1" s="151">
        <f t="shared" si="0"/>
        <v>202410</v>
      </c>
      <c r="O1" s="151">
        <f t="shared" si="0"/>
        <v>202411</v>
      </c>
      <c r="P1" s="151">
        <f t="shared" si="0"/>
        <v>202412</v>
      </c>
      <c r="Q1" s="151">
        <f t="shared" si="0"/>
        <v>202501</v>
      </c>
      <c r="R1" s="151">
        <f t="shared" si="0"/>
        <v>202502</v>
      </c>
      <c r="S1" s="151">
        <f t="shared" si="0"/>
        <v>202503</v>
      </c>
      <c r="T1" s="151">
        <f t="shared" si="0"/>
        <v>202504</v>
      </c>
      <c r="U1" s="151">
        <f t="shared" si="0"/>
        <v>202505</v>
      </c>
      <c r="V1" s="151">
        <f t="shared" si="0"/>
        <v>202506</v>
      </c>
      <c r="W1" s="151">
        <f t="shared" si="0"/>
        <v>202507</v>
      </c>
      <c r="X1" s="151">
        <f t="shared" si="0"/>
        <v>202508</v>
      </c>
      <c r="Y1" s="151">
        <f t="shared" si="0"/>
        <v>202509</v>
      </c>
      <c r="Z1" s="151">
        <f t="shared" si="0"/>
        <v>202510</v>
      </c>
      <c r="AA1" s="151">
        <f t="shared" si="0"/>
        <v>202511</v>
      </c>
      <c r="AB1" s="151">
        <f t="shared" si="0"/>
        <v>202512</v>
      </c>
      <c r="AC1" s="151">
        <f t="shared" si="0"/>
        <v>202601</v>
      </c>
      <c r="AD1" s="151">
        <f t="shared" si="0"/>
        <v>202602</v>
      </c>
      <c r="AE1" s="151">
        <f t="shared" si="0"/>
        <v>202603</v>
      </c>
      <c r="AF1" s="151">
        <f t="shared" si="0"/>
        <v>202604</v>
      </c>
      <c r="AG1" s="151">
        <f t="shared" si="0"/>
        <v>202605</v>
      </c>
      <c r="AH1" s="151">
        <f t="shared" si="0"/>
        <v>202606</v>
      </c>
      <c r="AI1" s="151">
        <f t="shared" si="0"/>
        <v>202607</v>
      </c>
      <c r="AJ1" s="151">
        <f t="shared" si="0"/>
        <v>202608</v>
      </c>
      <c r="AK1" s="151">
        <f t="shared" si="0"/>
        <v>202609</v>
      </c>
      <c r="AL1" s="151">
        <f t="shared" si="0"/>
        <v>202610</v>
      </c>
      <c r="AM1" s="151">
        <f t="shared" si="0"/>
        <v>202611</v>
      </c>
      <c r="AN1" s="151">
        <f t="shared" si="0"/>
        <v>202612</v>
      </c>
      <c r="BL1" s="150"/>
      <c r="BM1" s="150"/>
    </row>
    <row r="2" spans="1:88" ht="20.45" customHeight="1">
      <c r="A2" s="196"/>
      <c r="B2" s="158"/>
      <c r="C2" s="234" t="s">
        <v>196</v>
      </c>
      <c r="BJ2" s="235"/>
      <c r="BK2" s="196"/>
      <c r="BL2" s="158" t="s">
        <v>21</v>
      </c>
    </row>
    <row r="3" spans="1:88" ht="20.45" customHeight="1">
      <c r="A3" s="196"/>
      <c r="C3" s="236" t="s">
        <v>22</v>
      </c>
      <c r="BJ3" s="235"/>
      <c r="BK3" s="196"/>
    </row>
    <row r="4" spans="1:88" ht="20.45" customHeight="1">
      <c r="A4" s="402" t="s">
        <v>784</v>
      </c>
      <c r="B4" s="402"/>
      <c r="C4" s="237" t="s">
        <v>24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J4" s="235"/>
      <c r="BK4" s="196"/>
      <c r="BL4" s="238"/>
      <c r="BM4" s="238"/>
      <c r="BN4" s="238"/>
      <c r="BO4" s="238"/>
    </row>
    <row r="5" spans="1:88" ht="27.95">
      <c r="A5" s="196"/>
      <c r="B5" s="239"/>
      <c r="C5" s="196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152"/>
      <c r="BJ5" s="235"/>
      <c r="BK5" s="196"/>
      <c r="BL5" s="238"/>
      <c r="BM5" s="238"/>
      <c r="BN5" s="238"/>
      <c r="BO5" s="238"/>
    </row>
    <row r="6" spans="1:88" s="240" customFormat="1" ht="47.45" customHeight="1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241" t="s">
        <v>31</v>
      </c>
      <c r="BO6" s="242" t="s">
        <v>32</v>
      </c>
      <c r="BP6" s="169" t="s">
        <v>785</v>
      </c>
      <c r="BQ6" s="243" t="s">
        <v>34</v>
      </c>
      <c r="BR6" s="169" t="s">
        <v>35</v>
      </c>
      <c r="BS6" s="244" t="s">
        <v>36</v>
      </c>
      <c r="BT6" s="244" t="s">
        <v>30</v>
      </c>
      <c r="BU6" s="245" t="s">
        <v>37</v>
      </c>
      <c r="BV6" s="246" t="s">
        <v>38</v>
      </c>
      <c r="BW6" s="243" t="s">
        <v>39</v>
      </c>
      <c r="BX6" s="169" t="s">
        <v>40</v>
      </c>
      <c r="BY6" s="337" t="s">
        <v>6</v>
      </c>
      <c r="BZ6" s="169" t="s">
        <v>7</v>
      </c>
      <c r="CA6" s="169" t="s">
        <v>8</v>
      </c>
      <c r="CB6" s="169" t="s">
        <v>41</v>
      </c>
      <c r="CC6" s="247" t="s">
        <v>42</v>
      </c>
      <c r="CD6" s="248" t="s">
        <v>43</v>
      </c>
      <c r="CE6" s="249" t="s">
        <v>44</v>
      </c>
      <c r="CF6" s="248" t="s">
        <v>43</v>
      </c>
      <c r="CG6" s="250" t="s">
        <v>45</v>
      </c>
      <c r="CH6" s="248" t="s">
        <v>43</v>
      </c>
      <c r="CI6" s="250" t="s">
        <v>46</v>
      </c>
      <c r="CJ6" s="248" t="s">
        <v>43</v>
      </c>
    </row>
    <row r="7" spans="1:88" ht="42.95" customHeight="1">
      <c r="A7" s="137" t="s">
        <v>786</v>
      </c>
      <c r="B7" s="137" t="s">
        <v>787</v>
      </c>
      <c r="C7" s="137" t="s">
        <v>788</v>
      </c>
      <c r="D7" s="139" t="str">
        <f t="shared" ref="D7:D17" ca="1" si="1">IF(BT7&lt;TODAY(),"Terminé",(IF(BS7&gt;=TODAY(),"À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1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17" si="2">BT7</f>
        <v>46312</v>
      </c>
      <c r="BN7" s="253" t="s">
        <v>786</v>
      </c>
      <c r="BO7" s="254" t="s">
        <v>786</v>
      </c>
      <c r="BP7" s="180" t="s">
        <v>789</v>
      </c>
      <c r="BQ7" s="180" t="s">
        <v>692</v>
      </c>
      <c r="BR7" s="175" t="s">
        <v>60</v>
      </c>
      <c r="BS7" s="255">
        <v>44852</v>
      </c>
      <c r="BT7" s="255">
        <v>46312</v>
      </c>
      <c r="BU7" s="255">
        <f t="shared" ref="BU7:BU17" si="3">IF(DAY(BS7)&lt;=15,DATE(YEAR(BS7),MONTH(BS7),1),EOMONTH(BS7,0))</f>
        <v>44865</v>
      </c>
      <c r="BV7" s="255">
        <f t="shared" ref="BV7:BV17" si="4">IF(DAY(BT7)&lt;=15,DATE(YEAR(BT7),MONTH(BT7),1),EOMONTH(BT7,0))</f>
        <v>46326</v>
      </c>
      <c r="BW7" s="175" t="s">
        <v>2</v>
      </c>
      <c r="BX7" s="256" t="s">
        <v>790</v>
      </c>
      <c r="BY7" s="176"/>
      <c r="BZ7" s="180" t="s">
        <v>15</v>
      </c>
      <c r="CA7" s="180"/>
      <c r="CB7" s="180"/>
      <c r="CC7" s="181">
        <f>CE7-60</f>
        <v>44582</v>
      </c>
      <c r="CD7" s="181">
        <f t="shared" ref="CD7:CD17" si="5">IF(DAY(CC7)&lt;=15,DATE(YEAR(CC7),MONTH(CC7),1),EOMONTH(CC7,0))</f>
        <v>44592</v>
      </c>
      <c r="CE7" s="181">
        <f t="shared" ref="CE7:CE17" si="6">CG7</f>
        <v>44642</v>
      </c>
      <c r="CF7" s="181">
        <f t="shared" ref="CF7:CF17" si="7">IF(DAY(CE7)&lt;=15,DATE(YEAR(CE7),MONTH(CE7),1),EOMONTH(CE7,0))</f>
        <v>44651</v>
      </c>
      <c r="CG7" s="181">
        <f t="shared" ref="CG7:CG15" si="8">CI7-210</f>
        <v>44642</v>
      </c>
      <c r="CH7" s="181">
        <f t="shared" ref="CH7:CH17" si="9">IF(DAY(CG7)&lt;=15,DATE(YEAR(CG7),MONTH(CG7),1),EOMONTH(CG7,0))</f>
        <v>44651</v>
      </c>
      <c r="CI7" s="181">
        <f t="shared" ref="CI7:CI17" si="10">BS7</f>
        <v>44852</v>
      </c>
      <c r="CJ7" s="181">
        <f t="shared" ref="CJ7:CJ17" si="11">IF(DAY(CI7)&lt;=15,DATE(YEAR(CI7),MONTH(CI7),1),EOMONTH(CI7,0))</f>
        <v>44865</v>
      </c>
    </row>
    <row r="8" spans="1:88" ht="42.95" customHeight="1">
      <c r="A8" s="137" t="s">
        <v>75</v>
      </c>
      <c r="B8" s="137" t="s">
        <v>787</v>
      </c>
      <c r="C8" s="137" t="s">
        <v>788</v>
      </c>
      <c r="D8" s="139" t="str">
        <f t="shared" ca="1" si="1"/>
        <v>À venir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1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 t="shared" si="2"/>
        <v>47773</v>
      </c>
      <c r="BN8" s="253" t="s">
        <v>786</v>
      </c>
      <c r="BO8" s="254" t="s">
        <v>70</v>
      </c>
      <c r="BP8" s="180" t="s">
        <v>789</v>
      </c>
      <c r="BQ8" s="180"/>
      <c r="BR8" s="175" t="s">
        <v>60</v>
      </c>
      <c r="BS8" s="255">
        <f>BT7+1</f>
        <v>46313</v>
      </c>
      <c r="BT8" s="255">
        <f>BS8+1460</f>
        <v>47773</v>
      </c>
      <c r="BU8" s="255">
        <f t="shared" si="3"/>
        <v>46326</v>
      </c>
      <c r="BV8" s="255">
        <f t="shared" si="4"/>
        <v>47787</v>
      </c>
      <c r="BW8" s="175" t="s">
        <v>2</v>
      </c>
      <c r="BX8" s="257" t="s">
        <v>790</v>
      </c>
      <c r="BY8" s="176"/>
      <c r="BZ8" s="180" t="s">
        <v>15</v>
      </c>
      <c r="CA8" s="180"/>
      <c r="CB8" s="180"/>
      <c r="CC8" s="181">
        <f>CE8-120</f>
        <v>45983</v>
      </c>
      <c r="CD8" s="181">
        <f t="shared" si="5"/>
        <v>45991</v>
      </c>
      <c r="CE8" s="181">
        <f t="shared" si="6"/>
        <v>46103</v>
      </c>
      <c r="CF8" s="181">
        <f t="shared" si="7"/>
        <v>46112</v>
      </c>
      <c r="CG8" s="181">
        <f t="shared" si="8"/>
        <v>46103</v>
      </c>
      <c r="CH8" s="181">
        <f t="shared" si="9"/>
        <v>46112</v>
      </c>
      <c r="CI8" s="181">
        <f t="shared" si="10"/>
        <v>46313</v>
      </c>
      <c r="CJ8" s="181">
        <f t="shared" si="11"/>
        <v>46326</v>
      </c>
    </row>
    <row r="9" spans="1:88" ht="42.95" customHeight="1">
      <c r="A9" s="137" t="s">
        <v>791</v>
      </c>
      <c r="B9" s="137" t="s">
        <v>787</v>
      </c>
      <c r="C9" s="137" t="s">
        <v>792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1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46293</v>
      </c>
      <c r="BN9" s="253" t="s">
        <v>791</v>
      </c>
      <c r="BO9" s="254" t="s">
        <v>791</v>
      </c>
      <c r="BP9" s="180" t="s">
        <v>789</v>
      </c>
      <c r="BQ9" s="180" t="s">
        <v>692</v>
      </c>
      <c r="BR9" s="175" t="s">
        <v>60</v>
      </c>
      <c r="BS9" s="255">
        <v>44833</v>
      </c>
      <c r="BT9" s="255">
        <v>46293</v>
      </c>
      <c r="BU9" s="255">
        <f t="shared" si="3"/>
        <v>44834</v>
      </c>
      <c r="BV9" s="255">
        <f t="shared" si="4"/>
        <v>46295</v>
      </c>
      <c r="BW9" s="175" t="s">
        <v>2</v>
      </c>
      <c r="BX9" s="257" t="s">
        <v>793</v>
      </c>
      <c r="BY9" s="176"/>
      <c r="BZ9" s="180" t="s">
        <v>15</v>
      </c>
      <c r="CA9" s="180"/>
      <c r="CB9" s="180"/>
      <c r="CC9" s="181">
        <f>CE9-60</f>
        <v>44563</v>
      </c>
      <c r="CD9" s="181">
        <f t="shared" si="5"/>
        <v>44562</v>
      </c>
      <c r="CE9" s="181">
        <f t="shared" si="6"/>
        <v>44623</v>
      </c>
      <c r="CF9" s="181">
        <f t="shared" si="7"/>
        <v>44621</v>
      </c>
      <c r="CG9" s="181">
        <f t="shared" si="8"/>
        <v>44623</v>
      </c>
      <c r="CH9" s="181">
        <f t="shared" si="9"/>
        <v>44621</v>
      </c>
      <c r="CI9" s="181">
        <f t="shared" si="10"/>
        <v>44833</v>
      </c>
      <c r="CJ9" s="181">
        <f t="shared" si="11"/>
        <v>44834</v>
      </c>
    </row>
    <row r="10" spans="1:88" ht="42.95" customHeight="1">
      <c r="A10" s="137" t="s">
        <v>75</v>
      </c>
      <c r="B10" s="137" t="s">
        <v>787</v>
      </c>
      <c r="C10" s="137" t="s">
        <v>792</v>
      </c>
      <c r="D10" s="139" t="str">
        <f t="shared" ca="1" si="1"/>
        <v>À venir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1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2"/>
        <v>47754</v>
      </c>
      <c r="BN10" s="253" t="s">
        <v>791</v>
      </c>
      <c r="BO10" s="254" t="s">
        <v>70</v>
      </c>
      <c r="BP10" s="180" t="s">
        <v>789</v>
      </c>
      <c r="BQ10" s="180"/>
      <c r="BR10" s="175" t="s">
        <v>60</v>
      </c>
      <c r="BS10" s="255">
        <f>BT9+1</f>
        <v>46294</v>
      </c>
      <c r="BT10" s="255">
        <f>BS10+1460</f>
        <v>47754</v>
      </c>
      <c r="BU10" s="255">
        <f t="shared" si="3"/>
        <v>46295</v>
      </c>
      <c r="BV10" s="255">
        <f t="shared" si="4"/>
        <v>47756</v>
      </c>
      <c r="BW10" s="175" t="s">
        <v>2</v>
      </c>
      <c r="BX10" s="257" t="s">
        <v>793</v>
      </c>
      <c r="BY10" s="176"/>
      <c r="BZ10" s="180" t="s">
        <v>15</v>
      </c>
      <c r="CA10" s="180"/>
      <c r="CB10" s="180"/>
      <c r="CC10" s="181">
        <f>CE10-120</f>
        <v>45964</v>
      </c>
      <c r="CD10" s="181">
        <f t="shared" si="5"/>
        <v>45962</v>
      </c>
      <c r="CE10" s="181">
        <f t="shared" si="6"/>
        <v>46084</v>
      </c>
      <c r="CF10" s="181">
        <f t="shared" si="7"/>
        <v>46082</v>
      </c>
      <c r="CG10" s="181">
        <f t="shared" si="8"/>
        <v>46084</v>
      </c>
      <c r="CH10" s="181">
        <f t="shared" si="9"/>
        <v>46082</v>
      </c>
      <c r="CI10" s="181">
        <f t="shared" si="10"/>
        <v>46294</v>
      </c>
      <c r="CJ10" s="181">
        <f t="shared" si="11"/>
        <v>46295</v>
      </c>
    </row>
    <row r="11" spans="1:88" ht="42.95" customHeight="1">
      <c r="A11" s="137" t="s">
        <v>794</v>
      </c>
      <c r="B11" s="137" t="s">
        <v>795</v>
      </c>
      <c r="C11" s="137" t="s">
        <v>796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1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2"/>
        <v>46633</v>
      </c>
      <c r="BN11" s="253" t="s">
        <v>797</v>
      </c>
      <c r="BO11" s="254" t="s">
        <v>794</v>
      </c>
      <c r="BP11" s="180" t="s">
        <v>789</v>
      </c>
      <c r="BQ11" s="180" t="s">
        <v>692</v>
      </c>
      <c r="BR11" s="175" t="s">
        <v>60</v>
      </c>
      <c r="BS11" s="255">
        <v>45173</v>
      </c>
      <c r="BT11" s="255">
        <v>46633</v>
      </c>
      <c r="BU11" s="255">
        <f t="shared" si="3"/>
        <v>45170</v>
      </c>
      <c r="BV11" s="255">
        <f t="shared" si="4"/>
        <v>46631</v>
      </c>
      <c r="BW11" s="175" t="s">
        <v>2</v>
      </c>
      <c r="BX11" s="257" t="s">
        <v>798</v>
      </c>
      <c r="BY11" s="176"/>
      <c r="BZ11" s="180" t="s">
        <v>15</v>
      </c>
      <c r="CA11" s="180"/>
      <c r="CB11" s="180" t="s">
        <v>10</v>
      </c>
      <c r="CC11" s="181">
        <f>CE11-60</f>
        <v>44903</v>
      </c>
      <c r="CD11" s="181">
        <f t="shared" si="5"/>
        <v>44896</v>
      </c>
      <c r="CE11" s="181">
        <f t="shared" si="6"/>
        <v>44963</v>
      </c>
      <c r="CF11" s="181">
        <f t="shared" si="7"/>
        <v>44958</v>
      </c>
      <c r="CG11" s="181">
        <f t="shared" si="8"/>
        <v>44963</v>
      </c>
      <c r="CH11" s="181">
        <f t="shared" si="9"/>
        <v>44958</v>
      </c>
      <c r="CI11" s="181">
        <f t="shared" si="10"/>
        <v>45173</v>
      </c>
      <c r="CJ11" s="181">
        <f t="shared" si="11"/>
        <v>45170</v>
      </c>
    </row>
    <row r="12" spans="1:88" ht="42.95" customHeight="1">
      <c r="A12" s="137" t="s">
        <v>799</v>
      </c>
      <c r="B12" s="137" t="s">
        <v>795</v>
      </c>
      <c r="C12" s="137" t="s">
        <v>800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1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>BT12</f>
        <v>46255</v>
      </c>
      <c r="BN12" s="253" t="s">
        <v>799</v>
      </c>
      <c r="BO12" s="254" t="s">
        <v>799</v>
      </c>
      <c r="BP12" s="180" t="s">
        <v>789</v>
      </c>
      <c r="BQ12" s="180" t="s">
        <v>692</v>
      </c>
      <c r="BR12" s="175" t="s">
        <v>60</v>
      </c>
      <c r="BS12" s="255">
        <v>44795</v>
      </c>
      <c r="BT12" s="255">
        <f>BS12+1460</f>
        <v>46255</v>
      </c>
      <c r="BU12" s="255">
        <f t="shared" si="3"/>
        <v>44804</v>
      </c>
      <c r="BV12" s="255">
        <f t="shared" si="4"/>
        <v>46265</v>
      </c>
      <c r="BW12" s="175" t="s">
        <v>2</v>
      </c>
      <c r="BX12" s="257" t="s">
        <v>801</v>
      </c>
      <c r="BY12" s="176"/>
      <c r="BZ12" s="180" t="s">
        <v>15</v>
      </c>
      <c r="CA12" s="180"/>
      <c r="CB12" s="180"/>
      <c r="CC12" s="181">
        <f>CE12-60</f>
        <v>44525</v>
      </c>
      <c r="CD12" s="181">
        <f t="shared" si="5"/>
        <v>44530</v>
      </c>
      <c r="CE12" s="181">
        <f t="shared" si="6"/>
        <v>44585</v>
      </c>
      <c r="CF12" s="181">
        <f t="shared" si="7"/>
        <v>44592</v>
      </c>
      <c r="CG12" s="181">
        <f t="shared" si="8"/>
        <v>44585</v>
      </c>
      <c r="CH12" s="181">
        <f t="shared" si="9"/>
        <v>44592</v>
      </c>
      <c r="CI12" s="181">
        <f t="shared" si="10"/>
        <v>44795</v>
      </c>
      <c r="CJ12" s="181">
        <f t="shared" si="11"/>
        <v>44804</v>
      </c>
    </row>
    <row r="13" spans="1:88" ht="42.95" customHeight="1">
      <c r="A13" s="137" t="s">
        <v>75</v>
      </c>
      <c r="B13" s="137" t="s">
        <v>795</v>
      </c>
      <c r="C13" s="137" t="s">
        <v>800</v>
      </c>
      <c r="D13" s="139" t="str">
        <f t="shared" ca="1" si="1"/>
        <v>À venir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1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2"/>
        <v>47685</v>
      </c>
      <c r="BN13" s="253" t="s">
        <v>799</v>
      </c>
      <c r="BO13" s="254" t="s">
        <v>70</v>
      </c>
      <c r="BP13" s="180" t="s">
        <v>789</v>
      </c>
      <c r="BQ13" s="180" t="s">
        <v>692</v>
      </c>
      <c r="BR13" s="175" t="s">
        <v>60</v>
      </c>
      <c r="BS13" s="255">
        <f>BT12+1</f>
        <v>46256</v>
      </c>
      <c r="BT13" s="255">
        <v>47685</v>
      </c>
      <c r="BU13" s="255">
        <f t="shared" si="3"/>
        <v>46265</v>
      </c>
      <c r="BV13" s="255">
        <f t="shared" si="4"/>
        <v>47695</v>
      </c>
      <c r="BW13" s="175" t="s">
        <v>2</v>
      </c>
      <c r="BX13" s="257" t="s">
        <v>801</v>
      </c>
      <c r="BY13" s="176"/>
      <c r="BZ13" s="180" t="s">
        <v>15</v>
      </c>
      <c r="CA13" s="180"/>
      <c r="CB13" s="180"/>
      <c r="CC13" s="181">
        <f>CE13-120</f>
        <v>45926</v>
      </c>
      <c r="CD13" s="181">
        <f t="shared" si="5"/>
        <v>45930</v>
      </c>
      <c r="CE13" s="181">
        <f t="shared" si="6"/>
        <v>46046</v>
      </c>
      <c r="CF13" s="181">
        <f t="shared" si="7"/>
        <v>46053</v>
      </c>
      <c r="CG13" s="181">
        <f t="shared" si="8"/>
        <v>46046</v>
      </c>
      <c r="CH13" s="181">
        <f t="shared" si="9"/>
        <v>46053</v>
      </c>
      <c r="CI13" s="181">
        <f t="shared" si="10"/>
        <v>46256</v>
      </c>
      <c r="CJ13" s="181">
        <f t="shared" si="11"/>
        <v>46265</v>
      </c>
    </row>
    <row r="14" spans="1:88" ht="42.95" customHeight="1">
      <c r="A14" s="137" t="s">
        <v>802</v>
      </c>
      <c r="B14" s="137" t="s">
        <v>795</v>
      </c>
      <c r="C14" s="137" t="s">
        <v>803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1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2"/>
        <v>46346</v>
      </c>
      <c r="BN14" s="253" t="s">
        <v>802</v>
      </c>
      <c r="BO14" s="254" t="s">
        <v>802</v>
      </c>
      <c r="BP14" s="180" t="s">
        <v>789</v>
      </c>
      <c r="BQ14" s="180" t="s">
        <v>692</v>
      </c>
      <c r="BR14" s="175" t="s">
        <v>60</v>
      </c>
      <c r="BS14" s="255">
        <v>44886</v>
      </c>
      <c r="BT14" s="255">
        <v>46346</v>
      </c>
      <c r="BU14" s="255">
        <f t="shared" si="3"/>
        <v>44895</v>
      </c>
      <c r="BV14" s="255">
        <f t="shared" si="4"/>
        <v>46356</v>
      </c>
      <c r="BW14" s="175" t="s">
        <v>2</v>
      </c>
      <c r="BX14" s="257" t="s">
        <v>803</v>
      </c>
      <c r="BY14" s="176"/>
      <c r="BZ14" s="180" t="s">
        <v>15</v>
      </c>
      <c r="CA14" s="180"/>
      <c r="CB14" s="180"/>
      <c r="CC14" s="181">
        <f>CE14-60</f>
        <v>44616</v>
      </c>
      <c r="CD14" s="181">
        <f t="shared" si="5"/>
        <v>44620</v>
      </c>
      <c r="CE14" s="181">
        <f t="shared" si="6"/>
        <v>44676</v>
      </c>
      <c r="CF14" s="181">
        <f t="shared" si="7"/>
        <v>44681</v>
      </c>
      <c r="CG14" s="181">
        <f t="shared" si="8"/>
        <v>44676</v>
      </c>
      <c r="CH14" s="181">
        <f t="shared" si="9"/>
        <v>44681</v>
      </c>
      <c r="CI14" s="181">
        <f t="shared" si="10"/>
        <v>44886</v>
      </c>
      <c r="CJ14" s="181">
        <f t="shared" si="11"/>
        <v>44895</v>
      </c>
    </row>
    <row r="15" spans="1:88" ht="42.95" customHeight="1">
      <c r="A15" s="137" t="s">
        <v>75</v>
      </c>
      <c r="B15" s="137" t="s">
        <v>795</v>
      </c>
      <c r="C15" s="137" t="s">
        <v>803</v>
      </c>
      <c r="D15" s="139" t="str">
        <f t="shared" ca="1" si="1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1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2"/>
        <v>47716</v>
      </c>
      <c r="BN15" s="253" t="s">
        <v>802</v>
      </c>
      <c r="BO15" s="254" t="s">
        <v>70</v>
      </c>
      <c r="BP15" s="180" t="s">
        <v>789</v>
      </c>
      <c r="BQ15" s="180" t="s">
        <v>692</v>
      </c>
      <c r="BR15" s="175" t="s">
        <v>60</v>
      </c>
      <c r="BS15" s="255">
        <v>46256</v>
      </c>
      <c r="BT15" s="255">
        <v>47716</v>
      </c>
      <c r="BU15" s="255">
        <f t="shared" si="3"/>
        <v>46265</v>
      </c>
      <c r="BV15" s="255">
        <f t="shared" si="4"/>
        <v>47726</v>
      </c>
      <c r="BW15" s="175" t="s">
        <v>2</v>
      </c>
      <c r="BX15" s="175" t="s">
        <v>803</v>
      </c>
      <c r="BY15" s="176"/>
      <c r="BZ15" s="180" t="s">
        <v>15</v>
      </c>
      <c r="CA15" s="180"/>
      <c r="CB15" s="180"/>
      <c r="CC15" s="181">
        <f>CE15-120</f>
        <v>45926</v>
      </c>
      <c r="CD15" s="181">
        <f t="shared" si="5"/>
        <v>45930</v>
      </c>
      <c r="CE15" s="181">
        <f t="shared" si="6"/>
        <v>46046</v>
      </c>
      <c r="CF15" s="181">
        <f t="shared" si="7"/>
        <v>46053</v>
      </c>
      <c r="CG15" s="181">
        <f t="shared" si="8"/>
        <v>46046</v>
      </c>
      <c r="CH15" s="181">
        <f t="shared" si="9"/>
        <v>46053</v>
      </c>
      <c r="CI15" s="181">
        <f t="shared" si="10"/>
        <v>46256</v>
      </c>
      <c r="CJ15" s="181">
        <f t="shared" si="11"/>
        <v>46265</v>
      </c>
    </row>
    <row r="16" spans="1:88" ht="42.95" customHeight="1">
      <c r="A16" s="137" t="s">
        <v>804</v>
      </c>
      <c r="B16" s="137" t="s">
        <v>643</v>
      </c>
      <c r="C16" s="137" t="s">
        <v>805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1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2"/>
        <v>46732</v>
      </c>
      <c r="BB16" s="155"/>
      <c r="BN16" s="253" t="s">
        <v>806</v>
      </c>
      <c r="BO16" s="254" t="s">
        <v>804</v>
      </c>
      <c r="BP16" s="180" t="s">
        <v>789</v>
      </c>
      <c r="BQ16" s="180" t="s">
        <v>674</v>
      </c>
      <c r="BR16" s="175" t="s">
        <v>60</v>
      </c>
      <c r="BS16" s="255">
        <v>45272</v>
      </c>
      <c r="BT16" s="255">
        <v>46732</v>
      </c>
      <c r="BU16" s="255">
        <f t="shared" si="3"/>
        <v>45261</v>
      </c>
      <c r="BV16" s="255">
        <f t="shared" si="4"/>
        <v>46722</v>
      </c>
      <c r="BW16" s="175" t="s">
        <v>2</v>
      </c>
      <c r="BX16" s="175" t="s">
        <v>807</v>
      </c>
      <c r="BY16" s="176"/>
      <c r="BZ16" s="180" t="s">
        <v>13</v>
      </c>
      <c r="CA16" s="180"/>
      <c r="CB16" s="180" t="s">
        <v>10</v>
      </c>
      <c r="CC16" s="228">
        <f>CE16-90</f>
        <v>45032</v>
      </c>
      <c r="CD16" s="228">
        <f t="shared" si="5"/>
        <v>45046</v>
      </c>
      <c r="CE16" s="228">
        <f t="shared" si="6"/>
        <v>45122</v>
      </c>
      <c r="CF16" s="228">
        <f t="shared" si="7"/>
        <v>45108</v>
      </c>
      <c r="CG16" s="228">
        <f>CI16-150</f>
        <v>45122</v>
      </c>
      <c r="CH16" s="228">
        <f t="shared" si="9"/>
        <v>45108</v>
      </c>
      <c r="CI16" s="228">
        <f t="shared" si="10"/>
        <v>45272</v>
      </c>
      <c r="CJ16" s="228">
        <f t="shared" si="11"/>
        <v>45261</v>
      </c>
    </row>
    <row r="17" spans="1:88" s="155" customFormat="1" ht="42.95" customHeight="1">
      <c r="A17" s="318" t="s">
        <v>808</v>
      </c>
      <c r="B17" s="137" t="s">
        <v>643</v>
      </c>
      <c r="C17" s="137" t="s">
        <v>809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1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f t="shared" si="2"/>
        <v>46934</v>
      </c>
      <c r="BB17" s="150"/>
      <c r="BN17" s="253" t="s">
        <v>810</v>
      </c>
      <c r="BO17" s="254" t="s">
        <v>808</v>
      </c>
      <c r="BP17" s="180" t="s">
        <v>789</v>
      </c>
      <c r="BQ17" s="180" t="s">
        <v>692</v>
      </c>
      <c r="BR17" s="185" t="s">
        <v>60</v>
      </c>
      <c r="BS17" s="255">
        <v>45474.000243055554</v>
      </c>
      <c r="BT17" s="255">
        <v>46934</v>
      </c>
      <c r="BU17" s="255">
        <f t="shared" si="3"/>
        <v>45474</v>
      </c>
      <c r="BV17" s="255">
        <f t="shared" si="4"/>
        <v>46934</v>
      </c>
      <c r="BW17" s="175" t="s">
        <v>2</v>
      </c>
      <c r="BX17" s="175" t="s">
        <v>811</v>
      </c>
      <c r="BY17" s="176"/>
      <c r="BZ17" s="180" t="s">
        <v>10</v>
      </c>
      <c r="CA17" s="180"/>
      <c r="CB17" s="180"/>
      <c r="CC17" s="181">
        <f>CE17-60</f>
        <v>45294.000243055554</v>
      </c>
      <c r="CD17" s="181">
        <f t="shared" si="5"/>
        <v>45292</v>
      </c>
      <c r="CE17" s="181">
        <f t="shared" si="6"/>
        <v>45354.000243055554</v>
      </c>
      <c r="CF17" s="181">
        <f t="shared" si="7"/>
        <v>45352</v>
      </c>
      <c r="CG17" s="181">
        <f>CI17-120</f>
        <v>45354.000243055554</v>
      </c>
      <c r="CH17" s="181">
        <f t="shared" si="9"/>
        <v>45352</v>
      </c>
      <c r="CI17" s="181">
        <f t="shared" si="10"/>
        <v>45474.000243055554</v>
      </c>
      <c r="CJ17" s="181">
        <f t="shared" si="11"/>
        <v>45474</v>
      </c>
    </row>
  </sheetData>
  <sheetProtection algorithmName="SHA-512" hashValue="JeJo+d/V9NEimqLaBPc1+oAzThE0ytqXqOuQZZgC6quSXYJThOSessDkoP2bdMtLnZz7hLs9VbQBgCFCCGATuw==" saltValue="ICUqcqNgBTYZn5vk1sZOyw==" spinCount="100000" sheet="1" formatCells="0" autoFilter="0"/>
  <autoFilter ref="A6:D17" xr:uid="{4A0B65B9-D040-4B71-8EE2-3EE5C9639C8A}"/>
  <mergeCells count="5">
    <mergeCell ref="E5:P5"/>
    <mergeCell ref="Q5:AB5"/>
    <mergeCell ref="AC5:AN5"/>
    <mergeCell ref="A4:B4"/>
    <mergeCell ref="AO5:AZ5"/>
  </mergeCells>
  <conditionalFormatting sqref="C2">
    <cfRule type="expression" dxfId="55" priority="8">
      <formula>AND(BX$6&gt;=#REF!,BX$6&lt;=#REF!)</formula>
    </cfRule>
    <cfRule type="expression" dxfId="54" priority="9">
      <formula>AND(BX$6&gt;=#REF!,BX$6&lt;=#REF!)</formula>
    </cfRule>
    <cfRule type="expression" dxfId="53" priority="10">
      <formula>AND(BX$6&gt;=#REF!,BX$6&lt;=#REF!)</formula>
    </cfRule>
    <cfRule type="expression" dxfId="52" priority="11">
      <formula>AND(BX$6&gt;=#REF!,BX$6&lt;=#REF!)</formula>
    </cfRule>
  </conditionalFormatting>
  <conditionalFormatting sqref="D1:D5 D19:D1048576">
    <cfRule type="containsText" dxfId="51" priority="24" operator="containsText" text="A venir">
      <formula>NOT(ISERROR(SEARCH("A venir",D1)))</formula>
    </cfRule>
  </conditionalFormatting>
  <conditionalFormatting sqref="D1:D17 D19:D1048576">
    <cfRule type="containsText" dxfId="50" priority="12" operator="containsText" text="Term">
      <formula>NOT(ISERROR(SEARCH("Term",D1)))</formula>
    </cfRule>
  </conditionalFormatting>
  <conditionalFormatting sqref="D6:D17">
    <cfRule type="containsText" dxfId="49" priority="13" operator="containsText" text="À venir">
      <formula>NOT(ISERROR(SEARCH("À venir",D6)))</formula>
    </cfRule>
  </conditionalFormatting>
  <conditionalFormatting sqref="D7:D17">
    <cfRule type="containsText" dxfId="48" priority="14" operator="containsText" text="En cours">
      <formula>NOT(ISERROR(SEARCH("En cours",D7)))</formula>
    </cfRule>
    <cfRule type="expression" dxfId="47" priority="15">
      <formula>AND(D$6&gt;=$CD7,D$6&lt;=$CF7)</formula>
    </cfRule>
  </conditionalFormatting>
  <conditionalFormatting sqref="D7:AZ17">
    <cfRule type="expression" dxfId="46" priority="16">
      <formula>AND(D$6&gt;=$BU7,D$6&lt;=$BV7)</formula>
    </cfRule>
    <cfRule type="expression" dxfId="45" priority="17">
      <formula>AND(D$6&gt;=$CH7,D$6&lt;=$CJ7)</formula>
    </cfRule>
  </conditionalFormatting>
  <conditionalFormatting sqref="E7:AZ17">
    <cfRule type="expression" dxfId="44" priority="22">
      <formula>AND(E$6&gt;=$CD7,E$6&lt;=$CF7)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BA9A59E-45BB-4413-83B3-9AC526838881}">
          <x14:formula1>
            <xm:f>Feuil1!$A$1:$A$3</xm:f>
          </x14:formula1>
          <xm:sqref>BW7:BW17</xm:sqref>
        </x14:dataValidation>
        <x14:dataValidation type="list" allowBlank="1" showInputMessage="1" showErrorMessage="1" xr:uid="{7B9FF011-0879-44A7-8EAA-5A71942368F7}">
          <x14:formula1>
            <xm:f>Feuil1!$D$7:$D$8</xm:f>
          </x14:formula1>
          <xm:sqref>CA7:CB17</xm:sqref>
        </x14:dataValidation>
        <x14:dataValidation type="list" allowBlank="1" showInputMessage="1" showErrorMessage="1" xr:uid="{882466B7-612A-4894-9B63-BBF13FEE0933}">
          <x14:formula1>
            <xm:f>Feuil1!$B$7:$B$9</xm:f>
          </x14:formula1>
          <xm:sqref>BZ7:BZ17</xm:sqref>
        </x14:dataValidation>
        <x14:dataValidation type="list" allowBlank="1" showInputMessage="1" showErrorMessage="1" xr:uid="{0447FDED-7B8B-46F7-A32A-D9BDD492AE0B}">
          <x14:formula1>
            <xm:f>Feuil1!$A$7:$A$13</xm:f>
          </x14:formula1>
          <xm:sqref>BY7:BY17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77A9-42E3-42CE-9527-93418135888E}">
  <sheetPr codeName="Feuil8">
    <pageSetUpPr fitToPage="1"/>
  </sheetPr>
  <dimension ref="A1:CK52"/>
  <sheetViews>
    <sheetView showGridLines="0" topLeftCell="A2" zoomScale="70" zoomScaleNormal="70" workbookViewId="0">
      <pane xSplit="4" ySplit="5" topLeftCell="CG7" activePane="bottomRight" state="frozen"/>
      <selection pane="bottomRight" activeCell="BN2" sqref="BN1:CK1048576"/>
      <selection pane="bottomLeft" activeCell="A7" sqref="A7"/>
      <selection pane="topRight" activeCell="E2" sqref="E2"/>
    </sheetView>
  </sheetViews>
  <sheetFormatPr defaultColWidth="15.5703125" defaultRowHeight="14.45"/>
  <cols>
    <col min="1" max="1" width="18.42578125" style="272" customWidth="1"/>
    <col min="2" max="2" width="30.7109375" style="204" customWidth="1"/>
    <col min="3" max="3" width="64.42578125" style="149" customWidth="1"/>
    <col min="4" max="4" width="9.7109375" style="150" customWidth="1"/>
    <col min="5" max="16" width="3.140625" style="151" hidden="1" customWidth="1"/>
    <col min="17" max="52" width="3.140625" style="151" customWidth="1"/>
    <col min="53" max="53" width="12.5703125" style="152" customWidth="1"/>
    <col min="54" max="57" width="15.5703125" style="155" customWidth="1"/>
    <col min="58" max="65" width="15.5703125" style="192" customWidth="1"/>
    <col min="66" max="66" width="20.5703125" style="231" hidden="1" customWidth="1"/>
    <col min="67" max="67" width="18.42578125" style="272" hidden="1" customWidth="1"/>
    <col min="68" max="68" width="31" style="199" hidden="1" customWidth="1"/>
    <col min="69" max="69" width="26.42578125" style="150" hidden="1" customWidth="1"/>
    <col min="70" max="70" width="16.7109375" style="199" hidden="1" customWidth="1"/>
    <col min="71" max="71" width="16.42578125" style="154" hidden="1" customWidth="1"/>
    <col min="72" max="72" width="13.140625" style="154" hidden="1" customWidth="1"/>
    <col min="73" max="73" width="25.85546875" style="154" hidden="1" customWidth="1"/>
    <col min="74" max="74" width="14.42578125" style="154" hidden="1" customWidth="1"/>
    <col min="75" max="75" width="23.140625" style="148" hidden="1" customWidth="1"/>
    <col min="76" max="76" width="76.5703125" style="149" hidden="1" customWidth="1"/>
    <col min="77" max="77" width="27.28515625" style="155" hidden="1" customWidth="1"/>
    <col min="78" max="78" width="19.5703125" style="155" hidden="1" customWidth="1"/>
    <col min="79" max="80" width="14.5703125" style="155" hidden="1" customWidth="1"/>
    <col min="81" max="81" width="14.85546875" style="150" hidden="1" customWidth="1"/>
    <col min="82" max="82" width="14.28515625" style="150" hidden="1" customWidth="1"/>
    <col min="83" max="83" width="12.140625" style="150" hidden="1" customWidth="1"/>
    <col min="84" max="84" width="14.85546875" style="150" hidden="1" customWidth="1"/>
    <col min="85" max="85" width="15.5703125" style="150" hidden="1" customWidth="1"/>
    <col min="86" max="86" width="11.5703125" style="150" hidden="1" customWidth="1"/>
    <col min="87" max="87" width="12.85546875" style="150" hidden="1" customWidth="1"/>
    <col min="88" max="88" width="11.5703125" style="150" hidden="1" customWidth="1"/>
    <col min="89" max="89" width="25.5703125" style="155" hidden="1" customWidth="1"/>
    <col min="90" max="90" width="15.5703125" style="155" customWidth="1"/>
    <col min="91" max="16384" width="15.5703125" style="155"/>
  </cols>
  <sheetData>
    <row r="1" spans="1:89" s="192" customFormat="1" hidden="1">
      <c r="A1" s="267"/>
      <c r="B1" s="190"/>
      <c r="C1" s="149"/>
      <c r="D1" s="150"/>
      <c r="E1" s="191">
        <f t="shared" ref="E1:AN1" si="0">VALUE(YEAR(E6)&amp;TEXT(MONTH(E6),"00"))</f>
        <v>202401</v>
      </c>
      <c r="F1" s="191">
        <f t="shared" si="0"/>
        <v>202402</v>
      </c>
      <c r="G1" s="191">
        <f t="shared" si="0"/>
        <v>202403</v>
      </c>
      <c r="H1" s="191">
        <f t="shared" si="0"/>
        <v>202404</v>
      </c>
      <c r="I1" s="191">
        <f t="shared" si="0"/>
        <v>202405</v>
      </c>
      <c r="J1" s="191">
        <f t="shared" si="0"/>
        <v>202406</v>
      </c>
      <c r="K1" s="191">
        <f t="shared" si="0"/>
        <v>202407</v>
      </c>
      <c r="L1" s="191">
        <f t="shared" si="0"/>
        <v>202408</v>
      </c>
      <c r="M1" s="191">
        <f t="shared" si="0"/>
        <v>202409</v>
      </c>
      <c r="N1" s="191">
        <f t="shared" si="0"/>
        <v>202410</v>
      </c>
      <c r="O1" s="191">
        <f t="shared" si="0"/>
        <v>202411</v>
      </c>
      <c r="P1" s="191">
        <f t="shared" si="0"/>
        <v>202412</v>
      </c>
      <c r="Q1" s="191">
        <f t="shared" si="0"/>
        <v>202501</v>
      </c>
      <c r="R1" s="191">
        <f t="shared" si="0"/>
        <v>202502</v>
      </c>
      <c r="S1" s="191">
        <f t="shared" si="0"/>
        <v>202503</v>
      </c>
      <c r="T1" s="191">
        <f t="shared" si="0"/>
        <v>202504</v>
      </c>
      <c r="U1" s="191">
        <f t="shared" si="0"/>
        <v>202505</v>
      </c>
      <c r="V1" s="191">
        <f t="shared" si="0"/>
        <v>202506</v>
      </c>
      <c r="W1" s="191">
        <f t="shared" si="0"/>
        <v>202507</v>
      </c>
      <c r="X1" s="191">
        <f t="shared" si="0"/>
        <v>202508</v>
      </c>
      <c r="Y1" s="191">
        <f t="shared" si="0"/>
        <v>202509</v>
      </c>
      <c r="Z1" s="191">
        <f t="shared" si="0"/>
        <v>202510</v>
      </c>
      <c r="AA1" s="191">
        <f t="shared" si="0"/>
        <v>202511</v>
      </c>
      <c r="AB1" s="191">
        <f t="shared" si="0"/>
        <v>202512</v>
      </c>
      <c r="AC1" s="191">
        <f t="shared" si="0"/>
        <v>202601</v>
      </c>
      <c r="AD1" s="191">
        <f t="shared" si="0"/>
        <v>202602</v>
      </c>
      <c r="AE1" s="191">
        <f t="shared" si="0"/>
        <v>202603</v>
      </c>
      <c r="AF1" s="191">
        <f t="shared" si="0"/>
        <v>202604</v>
      </c>
      <c r="AG1" s="191">
        <f t="shared" si="0"/>
        <v>202605</v>
      </c>
      <c r="AH1" s="191">
        <f t="shared" si="0"/>
        <v>202606</v>
      </c>
      <c r="AI1" s="191">
        <f t="shared" si="0"/>
        <v>202607</v>
      </c>
      <c r="AJ1" s="191">
        <f t="shared" si="0"/>
        <v>202608</v>
      </c>
      <c r="AK1" s="191">
        <f t="shared" si="0"/>
        <v>202609</v>
      </c>
      <c r="AL1" s="191">
        <f t="shared" si="0"/>
        <v>202610</v>
      </c>
      <c r="AM1" s="191">
        <f t="shared" si="0"/>
        <v>202611</v>
      </c>
      <c r="AN1" s="191">
        <f t="shared" si="0"/>
        <v>202612</v>
      </c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52"/>
      <c r="BN1" s="193"/>
      <c r="BO1" s="267"/>
      <c r="BS1" s="194"/>
      <c r="BT1" s="194"/>
      <c r="BU1" s="194"/>
      <c r="BV1" s="194"/>
      <c r="BW1" s="148"/>
      <c r="BX1" s="149"/>
      <c r="BY1" s="155"/>
      <c r="BZ1" s="155"/>
      <c r="CA1" s="155"/>
      <c r="CB1" s="155"/>
    </row>
    <row r="2" spans="1:89" ht="21.6" customHeight="1">
      <c r="B2" s="276"/>
      <c r="C2" s="234" t="s">
        <v>20</v>
      </c>
      <c r="BF2" s="155"/>
      <c r="BG2" s="155"/>
      <c r="BH2" s="155"/>
      <c r="BI2" s="155"/>
      <c r="BJ2" s="155"/>
      <c r="BK2" s="155"/>
      <c r="BL2" s="155"/>
      <c r="BM2" s="155"/>
      <c r="BN2" s="198"/>
      <c r="BP2" s="277"/>
      <c r="BQ2" s="277"/>
    </row>
    <row r="3" spans="1:89" ht="21.6" customHeight="1">
      <c r="A3" s="155"/>
      <c r="B3" s="277"/>
      <c r="C3" s="236" t="s">
        <v>22</v>
      </c>
      <c r="BF3" s="155"/>
      <c r="BG3" s="155"/>
      <c r="BH3" s="155"/>
      <c r="BI3" s="155"/>
      <c r="BJ3" s="155"/>
      <c r="BK3" s="155"/>
      <c r="BL3" s="155"/>
      <c r="BM3" s="155"/>
      <c r="BN3" s="198"/>
      <c r="BO3" s="269"/>
      <c r="BQ3" s="278"/>
      <c r="BR3" s="278"/>
      <c r="BS3" s="278"/>
    </row>
    <row r="4" spans="1:89" ht="21.6" customHeight="1">
      <c r="A4" s="405" t="s">
        <v>812</v>
      </c>
      <c r="B4" s="405"/>
      <c r="C4" s="237" t="s">
        <v>24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F4" s="155"/>
      <c r="BG4" s="155"/>
      <c r="BH4" s="155"/>
      <c r="BI4" s="155"/>
      <c r="BJ4" s="155"/>
      <c r="BK4" s="155"/>
      <c r="BL4" s="155"/>
      <c r="BM4" s="155"/>
      <c r="BN4" s="198"/>
    </row>
    <row r="5" spans="1:89" ht="27" customHeight="1">
      <c r="C5" s="204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F5" s="155"/>
      <c r="BG5" s="155"/>
      <c r="BH5" s="155"/>
      <c r="BI5" s="155"/>
      <c r="BJ5" s="155"/>
      <c r="BK5" s="155"/>
      <c r="BL5" s="155"/>
      <c r="BM5" s="155"/>
      <c r="BN5" s="198"/>
    </row>
    <row r="6" spans="1:89" s="207" customFormat="1" ht="43.5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208" t="s">
        <v>31</v>
      </c>
      <c r="BO6" s="242" t="s">
        <v>32</v>
      </c>
      <c r="BP6" s="211" t="s">
        <v>33</v>
      </c>
      <c r="BQ6" s="262" t="s">
        <v>34</v>
      </c>
      <c r="BR6" s="262" t="s">
        <v>35</v>
      </c>
      <c r="BS6" s="315" t="s">
        <v>36</v>
      </c>
      <c r="BT6" s="315" t="s">
        <v>30</v>
      </c>
      <c r="BU6" s="168" t="s">
        <v>37</v>
      </c>
      <c r="BV6" s="167" t="s">
        <v>38</v>
      </c>
      <c r="BW6" s="212" t="s">
        <v>39</v>
      </c>
      <c r="BX6" s="243" t="s">
        <v>40</v>
      </c>
      <c r="BY6" s="316" t="s">
        <v>6</v>
      </c>
      <c r="BZ6" s="338" t="s">
        <v>7</v>
      </c>
      <c r="CA6" s="338" t="s">
        <v>8</v>
      </c>
      <c r="CB6" s="338" t="s">
        <v>41</v>
      </c>
      <c r="CC6" s="170" t="s">
        <v>42</v>
      </c>
      <c r="CD6" s="171" t="s">
        <v>43</v>
      </c>
      <c r="CE6" s="172" t="s">
        <v>44</v>
      </c>
      <c r="CF6" s="171" t="s">
        <v>43</v>
      </c>
      <c r="CG6" s="173" t="s">
        <v>45</v>
      </c>
      <c r="CH6" s="171" t="s">
        <v>43</v>
      </c>
      <c r="CI6" s="173" t="s">
        <v>46</v>
      </c>
      <c r="CJ6" s="171" t="s">
        <v>43</v>
      </c>
      <c r="CK6" s="207" t="s">
        <v>813</v>
      </c>
    </row>
    <row r="7" spans="1:89" ht="29.1">
      <c r="A7" s="318" t="s">
        <v>814</v>
      </c>
      <c r="B7" s="137" t="s">
        <v>815</v>
      </c>
      <c r="C7" s="138" t="s">
        <v>816</v>
      </c>
      <c r="D7" s="139" t="str">
        <f t="shared" ref="D7:D35" ca="1" si="1">IF(BT7&lt;TODAY(),"Terminé",(IF(BS7&gt;=TODAY(),"À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29" si="2">BT7</f>
        <v>46122</v>
      </c>
      <c r="BF7" s="155"/>
      <c r="BG7" s="155"/>
      <c r="BH7" s="155"/>
      <c r="BI7" s="155"/>
      <c r="BJ7" s="155"/>
      <c r="BK7" s="155"/>
      <c r="BL7" s="155"/>
      <c r="BM7" s="155"/>
      <c r="BN7" s="221" t="s">
        <v>817</v>
      </c>
      <c r="BO7" s="227" t="s">
        <v>814</v>
      </c>
      <c r="BP7" s="187" t="s">
        <v>818</v>
      </c>
      <c r="BQ7" s="217" t="s">
        <v>818</v>
      </c>
      <c r="BR7" s="178" t="s">
        <v>205</v>
      </c>
      <c r="BS7" s="179">
        <v>44662</v>
      </c>
      <c r="BT7" s="179">
        <v>46122</v>
      </c>
      <c r="BU7" s="219">
        <f t="shared" ref="BU7:BU29" si="3">IF(DAY(BS7)&lt;=15,DATE(YEAR(BS7),MONTH(BS7),1),EOMONTH(BS7,0))</f>
        <v>44652</v>
      </c>
      <c r="BV7" s="219">
        <f t="shared" ref="BV7:BV29" si="4">IF(DAY(BT7)&lt;=15,DATE(YEAR(BT7),MONTH(BT7),1),EOMONTH(BT7,0))</f>
        <v>46113</v>
      </c>
      <c r="BW7" s="175" t="s">
        <v>684</v>
      </c>
      <c r="BX7" s="339" t="s">
        <v>819</v>
      </c>
      <c r="BY7" s="176"/>
      <c r="BZ7" s="176" t="s">
        <v>10</v>
      </c>
      <c r="CA7" s="180"/>
      <c r="CB7" s="180"/>
      <c r="CC7" s="228"/>
      <c r="CD7" s="228">
        <f t="shared" ref="CD7:CD16" si="5">IF(DAY(CC7)&lt;=15,DATE(YEAR(CC7),MONTH(CC7),1),EOMONTH(CC7,0))</f>
        <v>1</v>
      </c>
      <c r="CE7" s="228"/>
      <c r="CF7" s="228">
        <f t="shared" ref="CF7:CF16" si="6">IF(DAY(CE7)&lt;=15,DATE(YEAR(CE7),MONTH(CE7),1),EOMONTH(CE7,0))</f>
        <v>1</v>
      </c>
      <c r="CG7" s="228">
        <f>CI7-240</f>
        <v>44422</v>
      </c>
      <c r="CH7" s="228">
        <f t="shared" ref="CH7:CH16" si="7">IF(DAY(CG7)&lt;=15,DATE(YEAR(CG7),MONTH(CG7),1),EOMONTH(CG7,0))</f>
        <v>44409</v>
      </c>
      <c r="CI7" s="228">
        <f t="shared" ref="CI7:CI29" si="8">BS7</f>
        <v>44662</v>
      </c>
      <c r="CJ7" s="228">
        <f t="shared" ref="CJ7:CJ29" si="9">IF(DAY(CI7)&lt;=15,DATE(YEAR(CI7),MONTH(CI7),1),EOMONTH(CI7,0))</f>
        <v>44652</v>
      </c>
      <c r="CK7" s="155" t="s">
        <v>820</v>
      </c>
    </row>
    <row r="8" spans="1:89" ht="29.45" thickBot="1">
      <c r="A8" s="318" t="s">
        <v>75</v>
      </c>
      <c r="B8" s="137" t="s">
        <v>815</v>
      </c>
      <c r="C8" s="138" t="s">
        <v>816</v>
      </c>
      <c r="D8" s="139" t="str">
        <f t="shared" ca="1" si="1"/>
        <v>À venir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>BT8</f>
        <v>47583</v>
      </c>
      <c r="BF8" s="155"/>
      <c r="BG8" s="155"/>
      <c r="BH8" s="155"/>
      <c r="BI8" s="155"/>
      <c r="BJ8" s="155"/>
      <c r="BK8" s="155"/>
      <c r="BL8" s="155"/>
      <c r="BM8" s="155"/>
      <c r="BN8" s="282" t="s">
        <v>814</v>
      </c>
      <c r="BO8" s="227" t="s">
        <v>70</v>
      </c>
      <c r="BP8" s="187" t="s">
        <v>818</v>
      </c>
      <c r="BQ8" s="217" t="s">
        <v>818</v>
      </c>
      <c r="BR8" s="187" t="s">
        <v>205</v>
      </c>
      <c r="BS8" s="222">
        <v>46123</v>
      </c>
      <c r="BT8" s="222">
        <v>47583</v>
      </c>
      <c r="BU8" s="219">
        <f>IF(DAY(BS8)&lt;=15,DATE(YEAR(BS8),MONTH(BS8),1),EOMONTH(BS8,0))</f>
        <v>46113</v>
      </c>
      <c r="BV8" s="219">
        <f>IF(DAY(BT8)&lt;=15,DATE(YEAR(BT8),MONTH(BT8),1),EOMONTH(BT8,0))</f>
        <v>47574</v>
      </c>
      <c r="BW8" s="175" t="s">
        <v>684</v>
      </c>
      <c r="BX8" s="339" t="s">
        <v>819</v>
      </c>
      <c r="BY8" s="176"/>
      <c r="BZ8" s="176" t="s">
        <v>10</v>
      </c>
      <c r="CA8" s="180" t="s">
        <v>11</v>
      </c>
      <c r="CB8" s="180"/>
      <c r="CC8" s="283">
        <f>CE8-152</f>
        <v>45809</v>
      </c>
      <c r="CD8" s="284">
        <f>IF(DAY(CC8)&lt;=15,DATE(YEAR(CC8),MONTH(CC8),1),EOMONTH(CC8,0))</f>
        <v>45809</v>
      </c>
      <c r="CE8" s="284">
        <v>45961</v>
      </c>
      <c r="CF8" s="284">
        <f>IF(DAY(CE8)&lt;=15,DATE(YEAR(CE8),MONTH(CE8),1),EOMONTH(CE8,0))</f>
        <v>45961</v>
      </c>
      <c r="CG8" s="285">
        <f>CI8-270</f>
        <v>45853</v>
      </c>
      <c r="CH8" s="284">
        <v>45962</v>
      </c>
      <c r="CI8" s="285">
        <f>BS8</f>
        <v>46123</v>
      </c>
      <c r="CJ8" s="284">
        <f>IF(DAY(CI8)&lt;=15,DATE(YEAR(CI8),MONTH(CI8),1),EOMONTH(CI8,0))</f>
        <v>46113</v>
      </c>
      <c r="CK8" s="155" t="s">
        <v>820</v>
      </c>
    </row>
    <row r="9" spans="1:89" ht="29.1">
      <c r="A9" s="318" t="s">
        <v>821</v>
      </c>
      <c r="B9" s="137" t="s">
        <v>815</v>
      </c>
      <c r="C9" s="138" t="s">
        <v>822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46280</v>
      </c>
      <c r="BF9" s="155"/>
      <c r="BG9" s="155"/>
      <c r="BH9" s="155"/>
      <c r="BI9" s="155"/>
      <c r="BJ9" s="155"/>
      <c r="BK9" s="155"/>
      <c r="BL9" s="155"/>
      <c r="BM9" s="155"/>
      <c r="BN9" s="221" t="s">
        <v>823</v>
      </c>
      <c r="BO9" s="227" t="s">
        <v>821</v>
      </c>
      <c r="BP9" s="187" t="s">
        <v>818</v>
      </c>
      <c r="BQ9" s="217" t="s">
        <v>818</v>
      </c>
      <c r="BR9" s="178" t="s">
        <v>252</v>
      </c>
      <c r="BS9" s="179">
        <v>44820</v>
      </c>
      <c r="BT9" s="179">
        <v>46280</v>
      </c>
      <c r="BU9" s="219">
        <f t="shared" si="3"/>
        <v>44834</v>
      </c>
      <c r="BV9" s="219">
        <f t="shared" si="4"/>
        <v>46266</v>
      </c>
      <c r="BW9" s="175" t="s">
        <v>684</v>
      </c>
      <c r="BX9" s="339" t="s">
        <v>824</v>
      </c>
      <c r="BY9" s="176"/>
      <c r="BZ9" s="176" t="s">
        <v>10</v>
      </c>
      <c r="CA9" s="180"/>
      <c r="CB9" s="180"/>
      <c r="CC9" s="228"/>
      <c r="CD9" s="228">
        <f t="shared" si="5"/>
        <v>1</v>
      </c>
      <c r="CE9" s="228"/>
      <c r="CF9" s="228">
        <f t="shared" si="6"/>
        <v>1</v>
      </c>
      <c r="CG9" s="228">
        <f>CI9-180</f>
        <v>44640</v>
      </c>
      <c r="CH9" s="228">
        <f t="shared" si="7"/>
        <v>44651</v>
      </c>
      <c r="CI9" s="228">
        <f t="shared" si="8"/>
        <v>44820</v>
      </c>
      <c r="CJ9" s="228">
        <f t="shared" si="9"/>
        <v>44834</v>
      </c>
      <c r="CK9" s="155" t="s">
        <v>820</v>
      </c>
    </row>
    <row r="10" spans="1:89" ht="29.1">
      <c r="A10" s="318" t="s">
        <v>825</v>
      </c>
      <c r="B10" s="137" t="s">
        <v>815</v>
      </c>
      <c r="C10" s="138" t="s">
        <v>822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2"/>
        <v>46633</v>
      </c>
      <c r="BF10" s="155"/>
      <c r="BG10" s="155"/>
      <c r="BH10" s="155"/>
      <c r="BI10" s="155"/>
      <c r="BJ10" s="155"/>
      <c r="BK10" s="155"/>
      <c r="BL10" s="155"/>
      <c r="BM10" s="155"/>
      <c r="BN10" s="221" t="s">
        <v>823</v>
      </c>
      <c r="BO10" s="227" t="s">
        <v>825</v>
      </c>
      <c r="BP10" s="187" t="s">
        <v>818</v>
      </c>
      <c r="BQ10" s="217" t="s">
        <v>818</v>
      </c>
      <c r="BR10" s="178" t="s">
        <v>60</v>
      </c>
      <c r="BS10" s="179">
        <v>45173</v>
      </c>
      <c r="BT10" s="179">
        <f>BS10+1460</f>
        <v>46633</v>
      </c>
      <c r="BU10" s="219">
        <f t="shared" si="3"/>
        <v>45170</v>
      </c>
      <c r="BV10" s="219">
        <f t="shared" si="4"/>
        <v>46631</v>
      </c>
      <c r="BW10" s="175" t="s">
        <v>684</v>
      </c>
      <c r="BX10" s="339" t="s">
        <v>824</v>
      </c>
      <c r="BY10" s="176"/>
      <c r="BZ10" s="176" t="s">
        <v>10</v>
      </c>
      <c r="CA10" s="180"/>
      <c r="CB10" s="180"/>
      <c r="CC10" s="228">
        <f>CE10-120</f>
        <v>44903</v>
      </c>
      <c r="CD10" s="228">
        <f t="shared" si="5"/>
        <v>44896</v>
      </c>
      <c r="CE10" s="228">
        <f>CG10</f>
        <v>45023</v>
      </c>
      <c r="CF10" s="228">
        <f t="shared" si="6"/>
        <v>45017</v>
      </c>
      <c r="CG10" s="228">
        <f>CI10-150</f>
        <v>45023</v>
      </c>
      <c r="CH10" s="228">
        <f t="shared" si="7"/>
        <v>45017</v>
      </c>
      <c r="CI10" s="228">
        <f t="shared" si="8"/>
        <v>45173</v>
      </c>
      <c r="CJ10" s="228">
        <f t="shared" si="9"/>
        <v>45170</v>
      </c>
      <c r="CK10" s="155" t="s">
        <v>820</v>
      </c>
    </row>
    <row r="11" spans="1:89" ht="29.1">
      <c r="A11" s="318" t="s">
        <v>826</v>
      </c>
      <c r="B11" s="137" t="s">
        <v>815</v>
      </c>
      <c r="C11" s="138" t="s">
        <v>827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2"/>
        <v>45949</v>
      </c>
      <c r="BF11" s="155"/>
      <c r="BG11" s="155"/>
      <c r="BH11" s="155"/>
      <c r="BI11" s="155"/>
      <c r="BJ11" s="155"/>
      <c r="BK11" s="155"/>
      <c r="BL11" s="155"/>
      <c r="BM11" s="155"/>
      <c r="BN11" s="221" t="s">
        <v>828</v>
      </c>
      <c r="BO11" s="227" t="s">
        <v>826</v>
      </c>
      <c r="BP11" s="279" t="s">
        <v>818</v>
      </c>
      <c r="BQ11" s="280"/>
      <c r="BR11" s="178" t="s">
        <v>60</v>
      </c>
      <c r="BS11" s="179">
        <v>44489</v>
      </c>
      <c r="BT11" s="179">
        <v>45949</v>
      </c>
      <c r="BU11" s="219">
        <f t="shared" si="3"/>
        <v>44500</v>
      </c>
      <c r="BV11" s="219">
        <f t="shared" si="4"/>
        <v>45961</v>
      </c>
      <c r="BW11" s="175" t="s">
        <v>4</v>
      </c>
      <c r="BX11" s="339" t="s">
        <v>829</v>
      </c>
      <c r="BY11" s="176" t="s">
        <v>17</v>
      </c>
      <c r="BZ11" s="176" t="s">
        <v>10</v>
      </c>
      <c r="CA11" s="180"/>
      <c r="CB11" s="180"/>
      <c r="CC11" s="228">
        <f>CE11-320</f>
        <v>43899</v>
      </c>
      <c r="CD11" s="228">
        <f t="shared" si="5"/>
        <v>43891</v>
      </c>
      <c r="CE11" s="228">
        <f>CG11</f>
        <v>44219</v>
      </c>
      <c r="CF11" s="228">
        <f t="shared" si="6"/>
        <v>44227</v>
      </c>
      <c r="CG11" s="228">
        <f>CI11-270</f>
        <v>44219</v>
      </c>
      <c r="CH11" s="228">
        <f t="shared" si="7"/>
        <v>44227</v>
      </c>
      <c r="CI11" s="228">
        <f t="shared" si="8"/>
        <v>44489</v>
      </c>
      <c r="CJ11" s="228">
        <f t="shared" si="9"/>
        <v>44500</v>
      </c>
      <c r="CK11" s="155" t="s">
        <v>830</v>
      </c>
    </row>
    <row r="12" spans="1:89" ht="29.1">
      <c r="A12" s="318" t="s">
        <v>75</v>
      </c>
      <c r="B12" s="137" t="s">
        <v>815</v>
      </c>
      <c r="C12" s="138" t="s">
        <v>827</v>
      </c>
      <c r="D12" s="139" t="str">
        <f t="shared" ca="1" si="1"/>
        <v>À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2"/>
        <v>47410</v>
      </c>
      <c r="BF12" s="155"/>
      <c r="BG12" s="155"/>
      <c r="BH12" s="155"/>
      <c r="BI12" s="155"/>
      <c r="BJ12" s="155"/>
      <c r="BK12" s="155"/>
      <c r="BL12" s="155"/>
      <c r="BM12" s="155"/>
      <c r="BN12" s="221" t="s">
        <v>828</v>
      </c>
      <c r="BO12" s="227" t="s">
        <v>70</v>
      </c>
      <c r="BP12" s="187" t="s">
        <v>818</v>
      </c>
      <c r="BQ12" s="217"/>
      <c r="BR12" s="178" t="s">
        <v>60</v>
      </c>
      <c r="BS12" s="179">
        <f>BT11+1</f>
        <v>45950</v>
      </c>
      <c r="BT12" s="179">
        <f>BS12+1460</f>
        <v>47410</v>
      </c>
      <c r="BU12" s="219">
        <f t="shared" si="3"/>
        <v>45961</v>
      </c>
      <c r="BV12" s="219">
        <f t="shared" si="4"/>
        <v>47422</v>
      </c>
      <c r="BW12" s="175" t="s">
        <v>4</v>
      </c>
      <c r="BX12" s="339" t="s">
        <v>829</v>
      </c>
      <c r="BY12" s="176" t="s">
        <v>17</v>
      </c>
      <c r="BZ12" s="176" t="s">
        <v>10</v>
      </c>
      <c r="CA12" s="180"/>
      <c r="CB12" s="180"/>
      <c r="CC12" s="228">
        <f>CE12-320</f>
        <v>45360</v>
      </c>
      <c r="CD12" s="228">
        <f t="shared" si="5"/>
        <v>45352</v>
      </c>
      <c r="CE12" s="228">
        <f>CG12</f>
        <v>45680</v>
      </c>
      <c r="CF12" s="228">
        <f t="shared" si="6"/>
        <v>45688</v>
      </c>
      <c r="CG12" s="228">
        <f>CI12-270</f>
        <v>45680</v>
      </c>
      <c r="CH12" s="228">
        <f t="shared" si="7"/>
        <v>45688</v>
      </c>
      <c r="CI12" s="228">
        <f t="shared" si="8"/>
        <v>45950</v>
      </c>
      <c r="CJ12" s="228">
        <f t="shared" si="9"/>
        <v>45961</v>
      </c>
      <c r="CK12" s="155" t="s">
        <v>830</v>
      </c>
    </row>
    <row r="13" spans="1:89" ht="29.1">
      <c r="A13" s="318" t="s">
        <v>831</v>
      </c>
      <c r="B13" s="137" t="s">
        <v>815</v>
      </c>
      <c r="C13" s="138" t="s">
        <v>832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2"/>
        <v>46616</v>
      </c>
      <c r="BF13" s="155"/>
      <c r="BG13" s="155"/>
      <c r="BH13" s="155"/>
      <c r="BI13" s="155"/>
      <c r="BJ13" s="155"/>
      <c r="BK13" s="155"/>
      <c r="BL13" s="155"/>
      <c r="BM13" s="155"/>
      <c r="BN13" s="221" t="s">
        <v>833</v>
      </c>
      <c r="BO13" s="227" t="s">
        <v>831</v>
      </c>
      <c r="BP13" s="187" t="s">
        <v>818</v>
      </c>
      <c r="BQ13" s="178" t="s">
        <v>834</v>
      </c>
      <c r="BR13" s="178" t="s">
        <v>60</v>
      </c>
      <c r="BS13" s="179">
        <v>45191</v>
      </c>
      <c r="BT13" s="179">
        <v>46616</v>
      </c>
      <c r="BU13" s="219">
        <f t="shared" si="3"/>
        <v>45199</v>
      </c>
      <c r="BV13" s="219">
        <f t="shared" si="4"/>
        <v>46630</v>
      </c>
      <c r="BW13" s="175" t="s">
        <v>4</v>
      </c>
      <c r="BX13" s="340" t="s">
        <v>835</v>
      </c>
      <c r="BY13" s="176"/>
      <c r="BZ13" s="176" t="s">
        <v>10</v>
      </c>
      <c r="CA13" s="180"/>
      <c r="CB13" s="180"/>
      <c r="CC13" s="228">
        <f>CE13-60</f>
        <v>44921</v>
      </c>
      <c r="CD13" s="228">
        <f t="shared" si="5"/>
        <v>44926</v>
      </c>
      <c r="CE13" s="228">
        <f>CG13</f>
        <v>44981</v>
      </c>
      <c r="CF13" s="228">
        <f t="shared" si="6"/>
        <v>44985</v>
      </c>
      <c r="CG13" s="228">
        <f>CI13-210</f>
        <v>44981</v>
      </c>
      <c r="CH13" s="228">
        <f t="shared" si="7"/>
        <v>44985</v>
      </c>
      <c r="CI13" s="228">
        <f t="shared" si="8"/>
        <v>45191</v>
      </c>
      <c r="CJ13" s="228">
        <f t="shared" si="9"/>
        <v>45199</v>
      </c>
      <c r="CK13" s="155" t="s">
        <v>820</v>
      </c>
    </row>
    <row r="14" spans="1:89" ht="29.1">
      <c r="A14" s="318" t="s">
        <v>836</v>
      </c>
      <c r="B14" s="137" t="s">
        <v>815</v>
      </c>
      <c r="C14" s="138" t="s">
        <v>837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2"/>
        <v>46872</v>
      </c>
      <c r="BF14" s="155"/>
      <c r="BG14" s="155"/>
      <c r="BH14" s="155"/>
      <c r="BI14" s="155"/>
      <c r="BJ14" s="155"/>
      <c r="BK14" s="155"/>
      <c r="BL14" s="155"/>
      <c r="BM14" s="155"/>
      <c r="BN14" s="221" t="s">
        <v>838</v>
      </c>
      <c r="BO14" s="227" t="s">
        <v>836</v>
      </c>
      <c r="BP14" s="187" t="s">
        <v>818</v>
      </c>
      <c r="BQ14" s="217" t="s">
        <v>818</v>
      </c>
      <c r="BR14" s="187" t="s">
        <v>60</v>
      </c>
      <c r="BS14" s="222">
        <v>45412</v>
      </c>
      <c r="BT14" s="222">
        <v>46872</v>
      </c>
      <c r="BU14" s="219">
        <f t="shared" si="3"/>
        <v>45412</v>
      </c>
      <c r="BV14" s="219">
        <f t="shared" si="4"/>
        <v>46873</v>
      </c>
      <c r="BW14" s="175" t="s">
        <v>684</v>
      </c>
      <c r="BX14" s="339" t="s">
        <v>839</v>
      </c>
      <c r="BY14" s="176" t="s">
        <v>19</v>
      </c>
      <c r="BZ14" s="176" t="s">
        <v>10</v>
      </c>
      <c r="CA14" s="180"/>
      <c r="CB14" s="180" t="s">
        <v>10</v>
      </c>
      <c r="CC14" s="228">
        <f>CE14-60</f>
        <v>45112</v>
      </c>
      <c r="CD14" s="228">
        <f t="shared" si="5"/>
        <v>45108</v>
      </c>
      <c r="CE14" s="228">
        <f>CG14</f>
        <v>45172</v>
      </c>
      <c r="CF14" s="228">
        <f t="shared" si="6"/>
        <v>45170</v>
      </c>
      <c r="CG14" s="228">
        <f>CI14-240</f>
        <v>45172</v>
      </c>
      <c r="CH14" s="228">
        <f t="shared" si="7"/>
        <v>45170</v>
      </c>
      <c r="CI14" s="228">
        <f t="shared" si="8"/>
        <v>45412</v>
      </c>
      <c r="CJ14" s="228">
        <f t="shared" si="9"/>
        <v>45412</v>
      </c>
      <c r="CK14" s="155" t="s">
        <v>820</v>
      </c>
    </row>
    <row r="15" spans="1:89" ht="29.1">
      <c r="A15" s="318" t="s">
        <v>840</v>
      </c>
      <c r="B15" s="137" t="s">
        <v>815</v>
      </c>
      <c r="C15" s="138" t="s">
        <v>841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2"/>
        <v>46825</v>
      </c>
      <c r="BF15" s="155"/>
      <c r="BG15" s="155"/>
      <c r="BH15" s="155"/>
      <c r="BI15" s="155"/>
      <c r="BJ15" s="155"/>
      <c r="BK15" s="155"/>
      <c r="BL15" s="155"/>
      <c r="BM15" s="155"/>
      <c r="BN15" s="221" t="s">
        <v>842</v>
      </c>
      <c r="BO15" s="227" t="s">
        <v>840</v>
      </c>
      <c r="BP15" s="187" t="s">
        <v>818</v>
      </c>
      <c r="BQ15" s="217" t="s">
        <v>818</v>
      </c>
      <c r="BR15" s="187" t="s">
        <v>205</v>
      </c>
      <c r="BS15" s="222">
        <v>45365</v>
      </c>
      <c r="BT15" s="222">
        <f>BS15+1460</f>
        <v>46825</v>
      </c>
      <c r="BU15" s="219">
        <f t="shared" si="3"/>
        <v>45352</v>
      </c>
      <c r="BV15" s="219">
        <f t="shared" si="4"/>
        <v>46813</v>
      </c>
      <c r="BW15" s="175" t="s">
        <v>684</v>
      </c>
      <c r="BX15" s="339" t="s">
        <v>843</v>
      </c>
      <c r="BY15" s="176"/>
      <c r="BZ15" s="176" t="s">
        <v>10</v>
      </c>
      <c r="CA15" s="180"/>
      <c r="CB15" s="180" t="s">
        <v>10</v>
      </c>
      <c r="CC15" s="228"/>
      <c r="CD15" s="228">
        <f t="shared" si="5"/>
        <v>1</v>
      </c>
      <c r="CE15" s="228"/>
      <c r="CF15" s="228">
        <f t="shared" si="6"/>
        <v>1</v>
      </c>
      <c r="CG15" s="228">
        <f>CI15-240</f>
        <v>45125</v>
      </c>
      <c r="CH15" s="228">
        <f t="shared" si="7"/>
        <v>45138</v>
      </c>
      <c r="CI15" s="228">
        <f t="shared" si="8"/>
        <v>45365</v>
      </c>
      <c r="CJ15" s="228">
        <f t="shared" si="9"/>
        <v>45352</v>
      </c>
      <c r="CK15" s="155" t="s">
        <v>820</v>
      </c>
    </row>
    <row r="16" spans="1:89" ht="29.1">
      <c r="A16" s="318" t="s">
        <v>844</v>
      </c>
      <c r="B16" s="137" t="s">
        <v>815</v>
      </c>
      <c r="C16" s="138" t="s">
        <v>845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2"/>
        <v>46982</v>
      </c>
      <c r="BF16" s="155"/>
      <c r="BG16" s="155"/>
      <c r="BH16" s="155"/>
      <c r="BI16" s="155"/>
      <c r="BJ16" s="155"/>
      <c r="BK16" s="155"/>
      <c r="BL16" s="155"/>
      <c r="BM16" s="155"/>
      <c r="BN16" s="221" t="s">
        <v>846</v>
      </c>
      <c r="BO16" s="227" t="s">
        <v>844</v>
      </c>
      <c r="BP16" s="187" t="s">
        <v>818</v>
      </c>
      <c r="BQ16" s="217" t="s">
        <v>818</v>
      </c>
      <c r="BR16" s="264" t="s">
        <v>60</v>
      </c>
      <c r="BS16" s="222">
        <v>45520</v>
      </c>
      <c r="BT16" s="222">
        <v>46982</v>
      </c>
      <c r="BU16" s="219">
        <f t="shared" si="3"/>
        <v>45535</v>
      </c>
      <c r="BV16" s="219">
        <f t="shared" si="4"/>
        <v>46996</v>
      </c>
      <c r="BW16" s="175" t="s">
        <v>4</v>
      </c>
      <c r="BX16" s="339" t="s">
        <v>847</v>
      </c>
      <c r="BY16" s="176"/>
      <c r="BZ16" s="176" t="s">
        <v>10</v>
      </c>
      <c r="CA16" s="180"/>
      <c r="CB16" s="180" t="s">
        <v>10</v>
      </c>
      <c r="CC16" s="228">
        <f>CE16-320</f>
        <v>44930</v>
      </c>
      <c r="CD16" s="228">
        <f t="shared" si="5"/>
        <v>44927</v>
      </c>
      <c r="CE16" s="228">
        <f>CG16</f>
        <v>45250</v>
      </c>
      <c r="CF16" s="228">
        <f t="shared" si="6"/>
        <v>45260</v>
      </c>
      <c r="CG16" s="228">
        <f>CI16-270</f>
        <v>45250</v>
      </c>
      <c r="CH16" s="228">
        <f t="shared" si="7"/>
        <v>45260</v>
      </c>
      <c r="CI16" s="228">
        <f t="shared" si="8"/>
        <v>45520</v>
      </c>
      <c r="CJ16" s="228">
        <f t="shared" si="9"/>
        <v>45535</v>
      </c>
      <c r="CK16" s="155" t="s">
        <v>830</v>
      </c>
    </row>
    <row r="17" spans="1:89" ht="29.1" hidden="1">
      <c r="A17" s="384" t="s">
        <v>848</v>
      </c>
      <c r="B17" s="137" t="s">
        <v>849</v>
      </c>
      <c r="C17" s="138" t="s">
        <v>850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f t="shared" si="2"/>
        <v>46046</v>
      </c>
      <c r="BF17" s="155"/>
      <c r="BG17" s="155"/>
      <c r="BH17" s="155"/>
      <c r="BI17" s="155"/>
      <c r="BJ17" s="155"/>
      <c r="BK17" s="155"/>
      <c r="BL17" s="155"/>
      <c r="BM17" s="155"/>
      <c r="BN17" s="221" t="s">
        <v>851</v>
      </c>
      <c r="BO17" s="346" t="s">
        <v>851</v>
      </c>
      <c r="BP17" s="187" t="s">
        <v>818</v>
      </c>
      <c r="BQ17" s="217" t="s">
        <v>818</v>
      </c>
      <c r="BR17" s="187"/>
      <c r="BS17" s="222">
        <v>44586</v>
      </c>
      <c r="BT17" s="222">
        <v>46046</v>
      </c>
      <c r="BU17" s="219">
        <f t="shared" si="3"/>
        <v>44592</v>
      </c>
      <c r="BV17" s="219">
        <f t="shared" si="4"/>
        <v>46053</v>
      </c>
      <c r="BW17" s="175"/>
      <c r="BX17" s="339" t="s">
        <v>852</v>
      </c>
      <c r="BY17" s="176" t="s">
        <v>12</v>
      </c>
      <c r="BZ17" s="176"/>
      <c r="CA17" s="180"/>
      <c r="CB17" s="180"/>
      <c r="CC17" s="228"/>
      <c r="CD17" s="228"/>
      <c r="CE17" s="228"/>
      <c r="CF17" s="228"/>
      <c r="CG17" s="228"/>
      <c r="CH17" s="228"/>
      <c r="CI17" s="228">
        <f t="shared" si="8"/>
        <v>44586</v>
      </c>
      <c r="CJ17" s="228">
        <f t="shared" si="9"/>
        <v>44592</v>
      </c>
      <c r="CK17" s="155" t="s">
        <v>830</v>
      </c>
    </row>
    <row r="18" spans="1:89" ht="29.1" hidden="1">
      <c r="A18" s="384" t="s">
        <v>853</v>
      </c>
      <c r="B18" s="137" t="s">
        <v>849</v>
      </c>
      <c r="C18" s="138" t="s">
        <v>854</v>
      </c>
      <c r="D18" s="139" t="str">
        <f t="shared" ca="1" si="1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313">
        <f t="shared" si="2"/>
        <v>46614</v>
      </c>
      <c r="BF18" s="155"/>
      <c r="BG18" s="155"/>
      <c r="BH18" s="155"/>
      <c r="BI18" s="155"/>
      <c r="BJ18" s="155"/>
      <c r="BK18" s="155"/>
      <c r="BL18" s="155"/>
      <c r="BM18" s="155"/>
      <c r="BN18" s="221" t="s">
        <v>855</v>
      </c>
      <c r="BO18" s="346" t="s">
        <v>855</v>
      </c>
      <c r="BP18" s="187" t="s">
        <v>818</v>
      </c>
      <c r="BQ18" s="217" t="s">
        <v>818</v>
      </c>
      <c r="BR18" s="187"/>
      <c r="BS18" s="222">
        <v>45154</v>
      </c>
      <c r="BT18" s="222">
        <v>46614</v>
      </c>
      <c r="BU18" s="219">
        <f t="shared" si="3"/>
        <v>45169</v>
      </c>
      <c r="BV18" s="219">
        <f t="shared" si="4"/>
        <v>46600</v>
      </c>
      <c r="BW18" s="175"/>
      <c r="BX18" s="339" t="s">
        <v>856</v>
      </c>
      <c r="BY18" s="176" t="s">
        <v>12</v>
      </c>
      <c r="BZ18" s="180"/>
      <c r="CA18" s="180"/>
      <c r="CB18" s="180"/>
      <c r="CC18" s="228"/>
      <c r="CD18" s="228"/>
      <c r="CE18" s="228"/>
      <c r="CF18" s="228"/>
      <c r="CG18" s="228"/>
      <c r="CH18" s="228"/>
      <c r="CI18" s="228">
        <f t="shared" si="8"/>
        <v>45154</v>
      </c>
      <c r="CJ18" s="228">
        <f t="shared" si="9"/>
        <v>45169</v>
      </c>
      <c r="CK18" s="155" t="s">
        <v>820</v>
      </c>
    </row>
    <row r="19" spans="1:89" ht="29.1">
      <c r="A19" s="318" t="s">
        <v>857</v>
      </c>
      <c r="B19" s="137" t="s">
        <v>815</v>
      </c>
      <c r="C19" s="138" t="s">
        <v>858</v>
      </c>
      <c r="D19" s="139" t="str">
        <f t="shared" ca="1" si="1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313">
        <f>BT19</f>
        <v>46991</v>
      </c>
      <c r="BF19" s="155"/>
      <c r="BG19" s="155"/>
      <c r="BH19" s="155"/>
      <c r="BI19" s="155"/>
      <c r="BJ19" s="155"/>
      <c r="BK19" s="155"/>
      <c r="BL19" s="155"/>
      <c r="BM19" s="155"/>
      <c r="BN19" s="221" t="s">
        <v>859</v>
      </c>
      <c r="BO19" s="227" t="s">
        <v>857</v>
      </c>
      <c r="BP19" s="187"/>
      <c r="BQ19" s="217"/>
      <c r="BR19" s="292"/>
      <c r="BS19" s="222">
        <v>45531</v>
      </c>
      <c r="BT19" s="222">
        <v>46991</v>
      </c>
      <c r="BU19" s="219">
        <f>IF(DAY(BS19)&lt;=15,DATE(YEAR(BS19),MONTH(BS19),1),EOMONTH(BS19,0))</f>
        <v>45535</v>
      </c>
      <c r="BV19" s="219">
        <f>IF(DAY(BT19)&lt;=15,DATE(YEAR(BT19),MONTH(BT19),1),EOMONTH(BT19,0))</f>
        <v>46996</v>
      </c>
      <c r="BW19" s="175"/>
      <c r="BX19" s="175"/>
      <c r="BY19" s="176"/>
      <c r="BZ19" s="180"/>
      <c r="CA19" s="180"/>
      <c r="CB19" s="180"/>
      <c r="CC19" s="228"/>
      <c r="CD19" s="228"/>
      <c r="CE19" s="228"/>
      <c r="CF19" s="228"/>
      <c r="CG19" s="228"/>
      <c r="CH19" s="228"/>
      <c r="CI19" s="228">
        <f>BS19</f>
        <v>45531</v>
      </c>
      <c r="CJ19" s="228">
        <f>IF(DAY(CI19)&lt;=15,DATE(YEAR(CI19),MONTH(CI19),1),EOMONTH(CI19,0))</f>
        <v>45535</v>
      </c>
      <c r="CK19" s="155" t="s">
        <v>830</v>
      </c>
    </row>
    <row r="20" spans="1:89" ht="29.45" thickBot="1">
      <c r="A20" s="318" t="s">
        <v>409</v>
      </c>
      <c r="B20" s="137" t="s">
        <v>860</v>
      </c>
      <c r="C20" s="138" t="s">
        <v>861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313">
        <f t="shared" si="2"/>
        <v>46056</v>
      </c>
      <c r="BF20" s="155"/>
      <c r="BG20" s="155"/>
      <c r="BH20" s="155"/>
      <c r="BI20" s="155"/>
      <c r="BJ20" s="155"/>
      <c r="BK20" s="155"/>
      <c r="BL20" s="155"/>
      <c r="BM20" s="155"/>
      <c r="BN20" s="221" t="s">
        <v>862</v>
      </c>
      <c r="BO20" s="227" t="s">
        <v>409</v>
      </c>
      <c r="BP20" s="187" t="s">
        <v>818</v>
      </c>
      <c r="BQ20" s="217" t="s">
        <v>818</v>
      </c>
      <c r="BR20" s="178" t="s">
        <v>252</v>
      </c>
      <c r="BS20" s="179">
        <v>44595</v>
      </c>
      <c r="BT20" s="179">
        <v>46056</v>
      </c>
      <c r="BU20" s="219">
        <f t="shared" si="3"/>
        <v>44593</v>
      </c>
      <c r="BV20" s="219">
        <f t="shared" si="4"/>
        <v>46054</v>
      </c>
      <c r="BW20" s="175" t="s">
        <v>4</v>
      </c>
      <c r="BX20" s="339" t="s">
        <v>863</v>
      </c>
      <c r="BY20" s="176"/>
      <c r="BZ20" s="176" t="s">
        <v>15</v>
      </c>
      <c r="CA20" s="180"/>
      <c r="CB20" s="180"/>
      <c r="CC20" s="283">
        <f>CE20-60</f>
        <v>44325</v>
      </c>
      <c r="CD20" s="284">
        <f t="shared" ref="CD20:CD43" si="10">IF(DAY(CC20)&lt;=15,DATE(YEAR(CC20),MONTH(CC20),1),EOMONTH(CC20,0))</f>
        <v>44317</v>
      </c>
      <c r="CE20" s="284">
        <f>CG20</f>
        <v>44385</v>
      </c>
      <c r="CF20" s="284">
        <f t="shared" ref="CF20:CF43" si="11">IF(DAY(CE20)&lt;=15,DATE(YEAR(CE20),MONTH(CE20),1),EOMONTH(CE20,0))</f>
        <v>44378</v>
      </c>
      <c r="CG20" s="284">
        <f>CI20-210</f>
        <v>44385</v>
      </c>
      <c r="CH20" s="284">
        <f t="shared" ref="CH20:CH43" si="12">IF(DAY(CG20)&lt;=15,DATE(YEAR(CG20),MONTH(CG20),1),EOMONTH(CG20,0))</f>
        <v>44378</v>
      </c>
      <c r="CI20" s="284">
        <f t="shared" si="8"/>
        <v>44595</v>
      </c>
      <c r="CJ20" s="284">
        <f t="shared" si="9"/>
        <v>44593</v>
      </c>
      <c r="CK20" s="155" t="s">
        <v>134</v>
      </c>
    </row>
    <row r="21" spans="1:89" ht="29.1">
      <c r="A21" s="318" t="s">
        <v>75</v>
      </c>
      <c r="B21" s="137" t="s">
        <v>860</v>
      </c>
      <c r="C21" s="138" t="s">
        <v>861</v>
      </c>
      <c r="D21" s="139" t="str">
        <f t="shared" ca="1" si="1"/>
        <v>À venir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313">
        <f t="shared" si="2"/>
        <v>47517</v>
      </c>
      <c r="BF21" s="155"/>
      <c r="BG21" s="155"/>
      <c r="BH21" s="155"/>
      <c r="BI21" s="155"/>
      <c r="BJ21" s="155"/>
      <c r="BK21" s="155"/>
      <c r="BL21" s="155"/>
      <c r="BM21" s="155"/>
      <c r="BN21" s="221" t="s">
        <v>862</v>
      </c>
      <c r="BO21" s="227" t="s">
        <v>70</v>
      </c>
      <c r="BP21" s="187" t="s">
        <v>818</v>
      </c>
      <c r="BQ21" s="217" t="s">
        <v>134</v>
      </c>
      <c r="BR21" s="178" t="s">
        <v>252</v>
      </c>
      <c r="BS21" s="179">
        <v>46057</v>
      </c>
      <c r="BT21" s="179">
        <v>47517</v>
      </c>
      <c r="BU21" s="219">
        <f t="shared" si="3"/>
        <v>46054</v>
      </c>
      <c r="BV21" s="219">
        <f t="shared" si="4"/>
        <v>47515</v>
      </c>
      <c r="BW21" s="175" t="s">
        <v>4</v>
      </c>
      <c r="BX21" s="339" t="s">
        <v>863</v>
      </c>
      <c r="BY21" s="176"/>
      <c r="BZ21" s="176" t="s">
        <v>15</v>
      </c>
      <c r="CA21" s="180"/>
      <c r="CB21" s="180"/>
      <c r="CC21" s="228">
        <f>CE21-320</f>
        <v>45467</v>
      </c>
      <c r="CD21" s="228">
        <f t="shared" si="10"/>
        <v>45473</v>
      </c>
      <c r="CE21" s="228">
        <f>CG21</f>
        <v>45787</v>
      </c>
      <c r="CF21" s="228">
        <f t="shared" si="11"/>
        <v>45778</v>
      </c>
      <c r="CG21" s="228">
        <f>CI21-270</f>
        <v>45787</v>
      </c>
      <c r="CH21" s="228">
        <f t="shared" si="12"/>
        <v>45778</v>
      </c>
      <c r="CI21" s="228">
        <f t="shared" si="8"/>
        <v>46057</v>
      </c>
      <c r="CJ21" s="228">
        <f t="shared" si="9"/>
        <v>46054</v>
      </c>
      <c r="CK21" s="155" t="s">
        <v>134</v>
      </c>
    </row>
    <row r="22" spans="1:89" ht="29.1">
      <c r="A22" s="318" t="s">
        <v>864</v>
      </c>
      <c r="B22" s="137" t="s">
        <v>860</v>
      </c>
      <c r="C22" s="138" t="s">
        <v>865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313">
        <f t="shared" si="2"/>
        <v>46375</v>
      </c>
      <c r="BF22" s="155"/>
      <c r="BG22" s="155"/>
      <c r="BH22" s="155"/>
      <c r="BI22" s="155"/>
      <c r="BJ22" s="155"/>
      <c r="BK22" s="155"/>
      <c r="BL22" s="155"/>
      <c r="BM22" s="155"/>
      <c r="BN22" s="221" t="s">
        <v>866</v>
      </c>
      <c r="BO22" s="227" t="s">
        <v>864</v>
      </c>
      <c r="BP22" s="187" t="s">
        <v>818</v>
      </c>
      <c r="BQ22" s="217" t="s">
        <v>818</v>
      </c>
      <c r="BR22" s="178" t="s">
        <v>205</v>
      </c>
      <c r="BS22" s="179">
        <v>44914</v>
      </c>
      <c r="BT22" s="179">
        <v>46375</v>
      </c>
      <c r="BU22" s="219">
        <f t="shared" si="3"/>
        <v>44926</v>
      </c>
      <c r="BV22" s="219">
        <f t="shared" si="4"/>
        <v>46387</v>
      </c>
      <c r="BW22" s="175" t="s">
        <v>4</v>
      </c>
      <c r="BX22" s="339" t="s">
        <v>867</v>
      </c>
      <c r="BY22" s="176"/>
      <c r="BZ22" s="176" t="s">
        <v>15</v>
      </c>
      <c r="CA22" s="180" t="s">
        <v>11</v>
      </c>
      <c r="CB22" s="180"/>
      <c r="CC22" s="228">
        <f t="shared" ref="CC22" si="13">CE22-320</f>
        <v>44414</v>
      </c>
      <c r="CD22" s="228">
        <f t="shared" si="10"/>
        <v>44409</v>
      </c>
      <c r="CE22" s="228">
        <f t="shared" ref="CE22" si="14">CG22</f>
        <v>44734</v>
      </c>
      <c r="CF22" s="228">
        <f t="shared" si="11"/>
        <v>44742</v>
      </c>
      <c r="CG22" s="228">
        <f>CI22-180</f>
        <v>44734</v>
      </c>
      <c r="CH22" s="228">
        <f t="shared" si="12"/>
        <v>44742</v>
      </c>
      <c r="CI22" s="228">
        <f t="shared" si="8"/>
        <v>44914</v>
      </c>
      <c r="CJ22" s="228">
        <f t="shared" si="9"/>
        <v>44926</v>
      </c>
      <c r="CK22" s="155" t="s">
        <v>820</v>
      </c>
    </row>
    <row r="23" spans="1:89" ht="24.95" hidden="1" customHeight="1">
      <c r="A23" s="384" t="s">
        <v>868</v>
      </c>
      <c r="B23" s="137" t="s">
        <v>860</v>
      </c>
      <c r="C23" s="138" t="s">
        <v>865</v>
      </c>
      <c r="D23" s="139" t="str">
        <f t="shared" ca="1" si="1"/>
        <v>À venir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313">
        <f t="shared" si="2"/>
        <v>47193</v>
      </c>
      <c r="BF23" s="155"/>
      <c r="BG23" s="155"/>
      <c r="BH23" s="155"/>
      <c r="BI23" s="155"/>
      <c r="BJ23" s="155"/>
      <c r="BK23" s="155"/>
      <c r="BL23" s="155"/>
      <c r="BM23" s="155"/>
      <c r="BN23" s="227" t="s">
        <v>864</v>
      </c>
      <c r="BO23" s="346" t="s">
        <v>869</v>
      </c>
      <c r="BP23" s="187" t="s">
        <v>818</v>
      </c>
      <c r="BQ23" s="217" t="s">
        <v>818</v>
      </c>
      <c r="BR23" s="178" t="s">
        <v>205</v>
      </c>
      <c r="BS23" s="179">
        <v>45733</v>
      </c>
      <c r="BT23" s="179">
        <v>47193</v>
      </c>
      <c r="BU23" s="219">
        <f t="shared" si="3"/>
        <v>45747</v>
      </c>
      <c r="BV23" s="219">
        <f t="shared" si="4"/>
        <v>47208</v>
      </c>
      <c r="BW23" s="175"/>
      <c r="BX23" s="339"/>
      <c r="BY23" s="176" t="s">
        <v>12</v>
      </c>
      <c r="BZ23" s="176"/>
      <c r="CA23" s="180"/>
      <c r="CB23" s="180"/>
      <c r="CC23" s="228">
        <f t="shared" ref="CC23" si="15">CE23-320</f>
        <v>45233</v>
      </c>
      <c r="CD23" s="228">
        <f t="shared" ref="CD23" si="16">IF(DAY(CC23)&lt;=15,DATE(YEAR(CC23),MONTH(CC23),1),EOMONTH(CC23,0))</f>
        <v>45231</v>
      </c>
      <c r="CE23" s="228">
        <f t="shared" ref="CE23" si="17">CG23</f>
        <v>45553</v>
      </c>
      <c r="CF23" s="228">
        <f t="shared" ref="CF23" si="18">IF(DAY(CE23)&lt;=15,DATE(YEAR(CE23),MONTH(CE23),1),EOMONTH(CE23,0))</f>
        <v>45565</v>
      </c>
      <c r="CG23" s="228">
        <f>CI23-180</f>
        <v>45553</v>
      </c>
      <c r="CH23" s="228">
        <f t="shared" ref="CH23" si="19">IF(DAY(CG23)&lt;=15,DATE(YEAR(CG23),MONTH(CG23),1),EOMONTH(CG23,0))</f>
        <v>45565</v>
      </c>
      <c r="CI23" s="281">
        <f t="shared" si="8"/>
        <v>45733</v>
      </c>
      <c r="CJ23" s="281">
        <f t="shared" si="9"/>
        <v>45747</v>
      </c>
      <c r="CK23" s="155" t="s">
        <v>820</v>
      </c>
    </row>
    <row r="24" spans="1:89" ht="29.45" thickBot="1">
      <c r="A24" s="318" t="s">
        <v>870</v>
      </c>
      <c r="B24" s="137" t="s">
        <v>860</v>
      </c>
      <c r="C24" s="138" t="s">
        <v>871</v>
      </c>
      <c r="D24" s="139" t="str">
        <f t="shared" ca="1" si="1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313">
        <f t="shared" si="2"/>
        <v>46360</v>
      </c>
      <c r="BF24" s="155"/>
      <c r="BG24" s="155"/>
      <c r="BH24" s="155"/>
      <c r="BI24" s="155"/>
      <c r="BJ24" s="155"/>
      <c r="BK24" s="155"/>
      <c r="BL24" s="155"/>
      <c r="BM24" s="155"/>
      <c r="BN24" s="221" t="s">
        <v>872</v>
      </c>
      <c r="BO24" s="227" t="s">
        <v>870</v>
      </c>
      <c r="BP24" s="187" t="s">
        <v>818</v>
      </c>
      <c r="BQ24" s="217" t="s">
        <v>818</v>
      </c>
      <c r="BR24" s="178" t="s">
        <v>205</v>
      </c>
      <c r="BS24" s="179">
        <v>44746</v>
      </c>
      <c r="BT24" s="179">
        <v>46360</v>
      </c>
      <c r="BU24" s="219">
        <f t="shared" si="3"/>
        <v>44743</v>
      </c>
      <c r="BV24" s="219">
        <f t="shared" si="4"/>
        <v>46357</v>
      </c>
      <c r="BW24" s="175" t="s">
        <v>4</v>
      </c>
      <c r="BX24" s="339" t="s">
        <v>873</v>
      </c>
      <c r="BY24" s="176" t="s">
        <v>19</v>
      </c>
      <c r="BZ24" s="176" t="s">
        <v>15</v>
      </c>
      <c r="CA24" s="180"/>
      <c r="CB24" s="180"/>
      <c r="CC24" s="283">
        <f>CE24-60</f>
        <v>44476</v>
      </c>
      <c r="CD24" s="284">
        <f t="shared" si="10"/>
        <v>44470</v>
      </c>
      <c r="CE24" s="284">
        <f>CG24</f>
        <v>44536</v>
      </c>
      <c r="CF24" s="284">
        <f t="shared" si="11"/>
        <v>44531</v>
      </c>
      <c r="CG24" s="284">
        <f>CI24-210</f>
        <v>44536</v>
      </c>
      <c r="CH24" s="284">
        <f t="shared" si="12"/>
        <v>44531</v>
      </c>
      <c r="CI24" s="284">
        <f t="shared" si="8"/>
        <v>44746</v>
      </c>
      <c r="CJ24" s="284">
        <f t="shared" si="9"/>
        <v>44743</v>
      </c>
      <c r="CK24" s="155" t="s">
        <v>830</v>
      </c>
    </row>
    <row r="25" spans="1:89" ht="29.1">
      <c r="A25" s="318" t="s">
        <v>75</v>
      </c>
      <c r="B25" s="137" t="s">
        <v>860</v>
      </c>
      <c r="C25" s="138" t="s">
        <v>871</v>
      </c>
      <c r="D25" s="139" t="str">
        <f t="shared" ca="1" si="1"/>
        <v>À venir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313">
        <f t="shared" si="2"/>
        <v>47821</v>
      </c>
      <c r="BF25" s="155"/>
      <c r="BG25" s="155"/>
      <c r="BH25" s="155"/>
      <c r="BI25" s="155"/>
      <c r="BJ25" s="155"/>
      <c r="BK25" s="155"/>
      <c r="BL25" s="155"/>
      <c r="BM25" s="155"/>
      <c r="BN25" s="221" t="s">
        <v>872</v>
      </c>
      <c r="BO25" s="227" t="s">
        <v>70</v>
      </c>
      <c r="BP25" s="187" t="s">
        <v>818</v>
      </c>
      <c r="BQ25" s="217" t="s">
        <v>818</v>
      </c>
      <c r="BR25" s="178" t="s">
        <v>205</v>
      </c>
      <c r="BS25" s="179">
        <v>46361</v>
      </c>
      <c r="BT25" s="179">
        <v>47821</v>
      </c>
      <c r="BU25" s="219">
        <f t="shared" si="3"/>
        <v>46357</v>
      </c>
      <c r="BV25" s="219">
        <f t="shared" si="4"/>
        <v>47818</v>
      </c>
      <c r="BW25" s="175" t="s">
        <v>4</v>
      </c>
      <c r="BX25" s="339" t="s">
        <v>873</v>
      </c>
      <c r="BY25" s="176" t="s">
        <v>19</v>
      </c>
      <c r="BZ25" s="176" t="s">
        <v>15</v>
      </c>
      <c r="CA25" s="180"/>
      <c r="CB25" s="180"/>
      <c r="CC25" s="228">
        <f>CE25-320</f>
        <v>45771</v>
      </c>
      <c r="CD25" s="228">
        <f t="shared" si="10"/>
        <v>45777</v>
      </c>
      <c r="CE25" s="228">
        <f>CG25</f>
        <v>46091</v>
      </c>
      <c r="CF25" s="228">
        <f t="shared" si="11"/>
        <v>46082</v>
      </c>
      <c r="CG25" s="228">
        <f>CI25-270</f>
        <v>46091</v>
      </c>
      <c r="CH25" s="228">
        <f t="shared" si="12"/>
        <v>46082</v>
      </c>
      <c r="CI25" s="228">
        <f t="shared" si="8"/>
        <v>46361</v>
      </c>
      <c r="CJ25" s="228">
        <f t="shared" si="9"/>
        <v>46357</v>
      </c>
      <c r="CK25" s="155" t="s">
        <v>820</v>
      </c>
    </row>
    <row r="26" spans="1:89" ht="29.1">
      <c r="A26" s="318" t="s">
        <v>874</v>
      </c>
      <c r="B26" s="137" t="s">
        <v>860</v>
      </c>
      <c r="C26" s="138" t="s">
        <v>875</v>
      </c>
      <c r="D26" s="139" t="str">
        <f t="shared" ca="1" si="1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313">
        <f t="shared" si="2"/>
        <v>47041</v>
      </c>
      <c r="BF26" s="155"/>
      <c r="BG26" s="155"/>
      <c r="BH26" s="155"/>
      <c r="BI26" s="155"/>
      <c r="BJ26" s="155"/>
      <c r="BK26" s="155"/>
      <c r="BL26" s="155"/>
      <c r="BM26" s="155"/>
      <c r="BN26" s="227" t="s">
        <v>876</v>
      </c>
      <c r="BO26" s="227" t="s">
        <v>874</v>
      </c>
      <c r="BP26" s="187" t="s">
        <v>818</v>
      </c>
      <c r="BQ26" s="217" t="s">
        <v>818</v>
      </c>
      <c r="BR26" s="187" t="s">
        <v>60</v>
      </c>
      <c r="BS26" s="222">
        <v>45581</v>
      </c>
      <c r="BT26" s="222">
        <v>47041</v>
      </c>
      <c r="BU26" s="219">
        <f>IF(DAY(BS26)&lt;=15,DATE(YEAR(BS26),MONTH(BS26),1),EOMONTH(BS26,0))</f>
        <v>45596</v>
      </c>
      <c r="BV26" s="219">
        <f t="shared" si="4"/>
        <v>47027</v>
      </c>
      <c r="BW26" s="175"/>
      <c r="BX26" s="339"/>
      <c r="BY26" s="176" t="s">
        <v>12</v>
      </c>
      <c r="BZ26" s="180"/>
      <c r="CA26" s="180"/>
      <c r="CB26" s="180"/>
      <c r="CC26" s="228">
        <f t="shared" ref="CC26:CC27" si="20">CE26-60</f>
        <v>45311</v>
      </c>
      <c r="CD26" s="228">
        <f t="shared" ref="CD26:CD27" si="21">IF(DAY(CC26)&lt;=15,DATE(YEAR(CC26),MONTH(CC26),1),EOMONTH(CC26,0))</f>
        <v>45322</v>
      </c>
      <c r="CE26" s="228">
        <f t="shared" ref="CE26:CE27" si="22">CG26</f>
        <v>45371</v>
      </c>
      <c r="CF26" s="228">
        <f t="shared" ref="CF26:CF27" si="23">IF(DAY(CE26)&lt;=15,DATE(YEAR(CE26),MONTH(CE26),1),EOMONTH(CE26,0))</f>
        <v>45382</v>
      </c>
      <c r="CG26" s="228">
        <f t="shared" ref="CG26:CG27" si="24">CI26-210</f>
        <v>45371</v>
      </c>
      <c r="CH26" s="228">
        <f t="shared" ref="CH26:CH27" si="25">IF(DAY(CG26)&lt;=15,DATE(YEAR(CG26),MONTH(CG26),1),EOMONTH(CG26,0))</f>
        <v>45382</v>
      </c>
      <c r="CI26" s="228">
        <f t="shared" ref="CI26:CI27" si="26">BS26</f>
        <v>45581</v>
      </c>
      <c r="CJ26" s="228">
        <f t="shared" ref="CJ26:CJ27" si="27">IF(DAY(CI26)&lt;=15,DATE(YEAR(CI26),MONTH(CI26),1),EOMONTH(CI26,0))</f>
        <v>45596</v>
      </c>
      <c r="CK26" s="155" t="s">
        <v>820</v>
      </c>
    </row>
    <row r="27" spans="1:89" ht="27.95" customHeight="1">
      <c r="A27" s="318" t="s">
        <v>877</v>
      </c>
      <c r="B27" s="137" t="s">
        <v>860</v>
      </c>
      <c r="C27" s="138" t="s">
        <v>878</v>
      </c>
      <c r="D27" s="139" t="str">
        <f t="shared" ca="1" si="1"/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313">
        <f t="shared" si="2"/>
        <v>47041</v>
      </c>
      <c r="BF27" s="155"/>
      <c r="BG27" s="155"/>
      <c r="BH27" s="155"/>
      <c r="BI27" s="155"/>
      <c r="BJ27" s="155"/>
      <c r="BK27" s="155"/>
      <c r="BL27" s="155"/>
      <c r="BM27" s="155"/>
      <c r="BN27" s="221" t="s">
        <v>876</v>
      </c>
      <c r="BO27" s="227" t="s">
        <v>877</v>
      </c>
      <c r="BP27" s="187" t="s">
        <v>818</v>
      </c>
      <c r="BQ27" s="217" t="s">
        <v>818</v>
      </c>
      <c r="BR27" s="187" t="s">
        <v>60</v>
      </c>
      <c r="BS27" s="222">
        <v>45581</v>
      </c>
      <c r="BT27" s="222">
        <v>47041</v>
      </c>
      <c r="BU27" s="219">
        <f t="shared" si="3"/>
        <v>45596</v>
      </c>
      <c r="BV27" s="219">
        <f t="shared" si="4"/>
        <v>47027</v>
      </c>
      <c r="BW27" s="175" t="s">
        <v>4</v>
      </c>
      <c r="BX27" s="339" t="s">
        <v>879</v>
      </c>
      <c r="BY27" s="176" t="s">
        <v>17</v>
      </c>
      <c r="BZ27" s="180"/>
      <c r="CA27" s="180"/>
      <c r="CB27" s="180"/>
      <c r="CC27" s="228">
        <f t="shared" si="20"/>
        <v>45311</v>
      </c>
      <c r="CD27" s="228">
        <f t="shared" si="21"/>
        <v>45322</v>
      </c>
      <c r="CE27" s="228">
        <f t="shared" si="22"/>
        <v>45371</v>
      </c>
      <c r="CF27" s="228">
        <f t="shared" si="23"/>
        <v>45382</v>
      </c>
      <c r="CG27" s="228">
        <f t="shared" si="24"/>
        <v>45371</v>
      </c>
      <c r="CH27" s="228">
        <f t="shared" si="25"/>
        <v>45382</v>
      </c>
      <c r="CI27" s="228">
        <f t="shared" si="26"/>
        <v>45581</v>
      </c>
      <c r="CJ27" s="228">
        <f t="shared" si="27"/>
        <v>45596</v>
      </c>
      <c r="CK27" s="155" t="s">
        <v>820</v>
      </c>
    </row>
    <row r="28" spans="1:89" ht="29.1">
      <c r="A28" s="318" t="s">
        <v>880</v>
      </c>
      <c r="B28" s="137" t="s">
        <v>860</v>
      </c>
      <c r="C28" s="138" t="s">
        <v>881</v>
      </c>
      <c r="D28" s="139" t="str">
        <f t="shared" ca="1" si="1"/>
        <v>En cours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313">
        <f>BT28</f>
        <v>46290</v>
      </c>
      <c r="BF28" s="155"/>
      <c r="BG28" s="155"/>
      <c r="BH28" s="155"/>
      <c r="BI28" s="155"/>
      <c r="BJ28" s="155"/>
      <c r="BK28" s="155"/>
      <c r="BL28" s="155"/>
      <c r="BM28" s="155"/>
      <c r="BN28" s="221" t="s">
        <v>882</v>
      </c>
      <c r="BO28" s="227" t="s">
        <v>880</v>
      </c>
      <c r="BP28" s="187" t="s">
        <v>818</v>
      </c>
      <c r="BQ28" s="217" t="s">
        <v>818</v>
      </c>
      <c r="BR28" s="178" t="s">
        <v>205</v>
      </c>
      <c r="BS28" s="179">
        <v>44830</v>
      </c>
      <c r="BT28" s="179">
        <v>46290</v>
      </c>
      <c r="BU28" s="219">
        <f>IF(DAY(BS28)&lt;=15,DATE(YEAR(BS28),MONTH(BS28),1),EOMONTH(BS28,0))</f>
        <v>44834</v>
      </c>
      <c r="BV28" s="219">
        <f>IF(DAY(BT28)&lt;=15,DATE(YEAR(BT28),MONTH(BT28),1),EOMONTH(BT28,0))</f>
        <v>46295</v>
      </c>
      <c r="BW28" s="175" t="s">
        <v>4</v>
      </c>
      <c r="BX28" s="339" t="s">
        <v>883</v>
      </c>
      <c r="BY28" s="176"/>
      <c r="BZ28" s="176" t="s">
        <v>15</v>
      </c>
      <c r="CA28" s="180" t="s">
        <v>11</v>
      </c>
      <c r="CB28" s="180"/>
      <c r="CC28" s="228">
        <f t="shared" ref="CC28" si="28">CE28-120</f>
        <v>44560</v>
      </c>
      <c r="CD28" s="228">
        <f t="shared" ref="CD28" si="29">IF(DAY(CC28)&lt;=15,DATE(YEAR(CC28),MONTH(CC28),1),EOMONTH(CC28,0))</f>
        <v>44561</v>
      </c>
      <c r="CE28" s="228">
        <f t="shared" ref="CE28" si="30">CG28</f>
        <v>44680</v>
      </c>
      <c r="CF28" s="228">
        <f t="shared" ref="CF28" si="31">IF(DAY(CE28)&lt;=15,DATE(YEAR(CE28),MONTH(CE28),1),EOMONTH(CE28,0))</f>
        <v>44681</v>
      </c>
      <c r="CG28" s="288">
        <f t="shared" ref="CG28" si="32">CI28-150</f>
        <v>44680</v>
      </c>
      <c r="CH28" s="228">
        <f t="shared" ref="CH28" si="33">IF(DAY(CG28)&lt;=15,DATE(YEAR(CG28),MONTH(CG28),1),EOMONTH(CG28,0))</f>
        <v>44681</v>
      </c>
      <c r="CI28" s="228">
        <f>BS28</f>
        <v>44830</v>
      </c>
      <c r="CJ28" s="228">
        <f>IF(DAY(CI28)&lt;=15,DATE(YEAR(CI28),MONTH(CI28),1),EOMONTH(CI28,0))</f>
        <v>44834</v>
      </c>
      <c r="CK28" s="155" t="s">
        <v>820</v>
      </c>
    </row>
    <row r="29" spans="1:89" ht="29.1">
      <c r="A29" s="318" t="s">
        <v>75</v>
      </c>
      <c r="B29" s="137" t="s">
        <v>860</v>
      </c>
      <c r="C29" s="138" t="s">
        <v>881</v>
      </c>
      <c r="D29" s="139" t="str">
        <f t="shared" ca="1" si="1"/>
        <v>À venir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313">
        <f t="shared" si="2"/>
        <v>47751</v>
      </c>
      <c r="BB29" s="192"/>
      <c r="BF29" s="155"/>
      <c r="BG29" s="155"/>
      <c r="BH29" s="155"/>
      <c r="BI29" s="155"/>
      <c r="BJ29" s="155"/>
      <c r="BK29" s="155"/>
      <c r="BL29" s="155"/>
      <c r="BM29" s="155"/>
      <c r="BN29" s="289" t="s">
        <v>880</v>
      </c>
      <c r="BO29" s="227" t="s">
        <v>70</v>
      </c>
      <c r="BP29" s="290" t="s">
        <v>818</v>
      </c>
      <c r="BQ29" s="217" t="s">
        <v>834</v>
      </c>
      <c r="BR29" s="187" t="s">
        <v>205</v>
      </c>
      <c r="BS29" s="222">
        <f>BT28+1</f>
        <v>46291</v>
      </c>
      <c r="BT29" s="222">
        <f>BS29+1460</f>
        <v>47751</v>
      </c>
      <c r="BU29" s="219">
        <f t="shared" si="3"/>
        <v>46295</v>
      </c>
      <c r="BV29" s="219">
        <f t="shared" si="4"/>
        <v>47756</v>
      </c>
      <c r="BW29" s="175" t="s">
        <v>4</v>
      </c>
      <c r="BX29" s="342" t="s">
        <v>883</v>
      </c>
      <c r="BY29" s="176"/>
      <c r="BZ29" s="180" t="s">
        <v>15</v>
      </c>
      <c r="CA29" s="180"/>
      <c r="CB29" s="180"/>
      <c r="CC29" s="228">
        <f>CE29-120</f>
        <v>45961</v>
      </c>
      <c r="CD29" s="228">
        <f t="shared" si="10"/>
        <v>45961</v>
      </c>
      <c r="CE29" s="228">
        <f t="shared" ref="CE29:CE34" si="34">CG29</f>
        <v>46081</v>
      </c>
      <c r="CF29" s="228">
        <f t="shared" si="11"/>
        <v>46081</v>
      </c>
      <c r="CG29" s="228">
        <f>CI29-210</f>
        <v>46081</v>
      </c>
      <c r="CH29" s="228">
        <f t="shared" si="12"/>
        <v>46081</v>
      </c>
      <c r="CI29" s="228">
        <f t="shared" si="8"/>
        <v>46291</v>
      </c>
      <c r="CJ29" s="228">
        <f t="shared" si="9"/>
        <v>46295</v>
      </c>
      <c r="CK29" s="155" t="s">
        <v>820</v>
      </c>
    </row>
    <row r="30" spans="1:89" ht="27.6" customHeight="1">
      <c r="A30" s="318" t="s">
        <v>884</v>
      </c>
      <c r="B30" s="137" t="s">
        <v>860</v>
      </c>
      <c r="C30" s="138" t="s">
        <v>885</v>
      </c>
      <c r="D30" s="139" t="str">
        <f t="shared" ca="1" si="1"/>
        <v>À venir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313">
        <f>BT30</f>
        <v>47573</v>
      </c>
      <c r="BF30" s="155"/>
      <c r="BG30" s="155"/>
      <c r="BH30" s="155"/>
      <c r="BI30" s="155"/>
      <c r="BJ30" s="155"/>
      <c r="BK30" s="155"/>
      <c r="BL30" s="155"/>
      <c r="BM30" s="155"/>
      <c r="BN30" s="227" t="s">
        <v>886</v>
      </c>
      <c r="BO30" s="227" t="s">
        <v>884</v>
      </c>
      <c r="BP30" s="187"/>
      <c r="BQ30" s="217"/>
      <c r="BR30" s="292"/>
      <c r="BS30" s="222">
        <v>45748</v>
      </c>
      <c r="BT30" s="222">
        <v>47573</v>
      </c>
      <c r="BU30" s="219">
        <f t="shared" ref="BU30:BV32" si="35">IF(DAY(BS30)&lt;=15,DATE(YEAR(BS30),MONTH(BS30),1),EOMONTH(BS30,0))</f>
        <v>45748</v>
      </c>
      <c r="BV30" s="219">
        <f t="shared" si="35"/>
        <v>47573</v>
      </c>
      <c r="BW30" s="175"/>
      <c r="BX30" s="175"/>
      <c r="BY30" s="176"/>
      <c r="BZ30" s="180"/>
      <c r="CA30" s="180"/>
      <c r="CB30" s="180"/>
      <c r="CC30" s="228"/>
      <c r="CD30" s="228"/>
      <c r="CE30" s="228"/>
      <c r="CF30" s="228"/>
      <c r="CG30" s="228"/>
      <c r="CH30" s="228"/>
      <c r="CI30" s="228">
        <f>BS30</f>
        <v>45748</v>
      </c>
      <c r="CJ30" s="228">
        <f>IF(DAY(CI30)&lt;=15,DATE(YEAR(CI30),MONTH(CI30),1),EOMONTH(CI30,0))</f>
        <v>45748</v>
      </c>
      <c r="CK30" s="155" t="s">
        <v>820</v>
      </c>
    </row>
    <row r="31" spans="1:89" ht="29.1">
      <c r="A31" s="318" t="s">
        <v>887</v>
      </c>
      <c r="B31" s="137" t="s">
        <v>888</v>
      </c>
      <c r="C31" s="138" t="s">
        <v>889</v>
      </c>
      <c r="D31" s="139" t="str">
        <f t="shared" ca="1" si="1"/>
        <v>En cours</v>
      </c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313">
        <f>BT31</f>
        <v>46992</v>
      </c>
      <c r="BF31" s="155"/>
      <c r="BG31" s="155"/>
      <c r="BH31" s="155"/>
      <c r="BI31" s="155"/>
      <c r="BJ31" s="155"/>
      <c r="BK31" s="155"/>
      <c r="BL31" s="155"/>
      <c r="BM31" s="155"/>
      <c r="BN31" s="221" t="s">
        <v>859</v>
      </c>
      <c r="BO31" s="227" t="s">
        <v>887</v>
      </c>
      <c r="BP31" s="187" t="s">
        <v>818</v>
      </c>
      <c r="BQ31" s="217" t="s">
        <v>818</v>
      </c>
      <c r="BR31" s="292" t="s">
        <v>60</v>
      </c>
      <c r="BS31" s="222">
        <v>45532.000243055554</v>
      </c>
      <c r="BT31" s="222">
        <v>46992</v>
      </c>
      <c r="BU31" s="219">
        <f t="shared" si="35"/>
        <v>45535</v>
      </c>
      <c r="BV31" s="219">
        <f t="shared" si="35"/>
        <v>46996</v>
      </c>
      <c r="BW31" s="175" t="s">
        <v>4</v>
      </c>
      <c r="BX31" s="175" t="s">
        <v>890</v>
      </c>
      <c r="BY31" s="176" t="s">
        <v>17</v>
      </c>
      <c r="BZ31" s="180" t="s">
        <v>15</v>
      </c>
      <c r="CA31" s="180" t="s">
        <v>11</v>
      </c>
      <c r="CB31" s="180" t="s">
        <v>10</v>
      </c>
      <c r="CC31" s="228">
        <f>CE31-320</f>
        <v>44942.000243055554</v>
      </c>
      <c r="CD31" s="228">
        <f>IF(DAY(CC31)&lt;=15,DATE(YEAR(CC31),MONTH(CC31),1),EOMONTH(CC31,0))</f>
        <v>44957</v>
      </c>
      <c r="CE31" s="228">
        <f>CG31</f>
        <v>45262.000243055554</v>
      </c>
      <c r="CF31" s="228">
        <f>IF(DAY(CE31)&lt;=15,DATE(YEAR(CE31),MONTH(CE31),1),EOMONTH(CE31,0))</f>
        <v>45261</v>
      </c>
      <c r="CG31" s="228">
        <f>CI31-270</f>
        <v>45262.000243055554</v>
      </c>
      <c r="CH31" s="228">
        <f>IF(DAY(CG31)&lt;=15,DATE(YEAR(CG31),MONTH(CG31),1),EOMONTH(CG31,0))</f>
        <v>45261</v>
      </c>
      <c r="CI31" s="228">
        <f>BS31</f>
        <v>45532.000243055554</v>
      </c>
      <c r="CJ31" s="228">
        <f>IF(DAY(CI31)&lt;=15,DATE(YEAR(CI31),MONTH(CI31),1),EOMONTH(CI31,0))</f>
        <v>45535</v>
      </c>
      <c r="CK31" s="155" t="s">
        <v>830</v>
      </c>
    </row>
    <row r="32" spans="1:89" ht="29.1">
      <c r="A32" s="318" t="s">
        <v>891</v>
      </c>
      <c r="B32" s="137" t="s">
        <v>888</v>
      </c>
      <c r="C32" s="138" t="s">
        <v>892</v>
      </c>
      <c r="D32" s="139" t="str">
        <f t="shared" ca="1" si="1"/>
        <v>En cours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313">
        <f>BT32</f>
        <v>46992</v>
      </c>
      <c r="BF32" s="155"/>
      <c r="BG32" s="155"/>
      <c r="BH32" s="155"/>
      <c r="BI32" s="155"/>
      <c r="BJ32" s="155"/>
      <c r="BK32" s="155"/>
      <c r="BL32" s="155"/>
      <c r="BM32" s="155"/>
      <c r="BN32" s="221" t="s">
        <v>859</v>
      </c>
      <c r="BO32" s="227" t="s">
        <v>891</v>
      </c>
      <c r="BP32" s="187" t="s">
        <v>818</v>
      </c>
      <c r="BQ32" s="217" t="s">
        <v>818</v>
      </c>
      <c r="BR32" s="292" t="s">
        <v>60</v>
      </c>
      <c r="BS32" s="222">
        <v>45532.000243055554</v>
      </c>
      <c r="BT32" s="222">
        <v>46992</v>
      </c>
      <c r="BU32" s="219">
        <f t="shared" si="35"/>
        <v>45535</v>
      </c>
      <c r="BV32" s="219">
        <f t="shared" si="35"/>
        <v>46996</v>
      </c>
      <c r="BW32" s="175" t="s">
        <v>4</v>
      </c>
      <c r="BX32" s="175" t="s">
        <v>890</v>
      </c>
      <c r="BY32" s="176" t="s">
        <v>17</v>
      </c>
      <c r="BZ32" s="180" t="s">
        <v>15</v>
      </c>
      <c r="CA32" s="180" t="s">
        <v>11</v>
      </c>
      <c r="CB32" s="180" t="s">
        <v>10</v>
      </c>
      <c r="CC32" s="228">
        <f>CE32-320</f>
        <v>44942.000243055554</v>
      </c>
      <c r="CD32" s="228">
        <f>IF(DAY(CC32)&lt;=15,DATE(YEAR(CC32),MONTH(CC32),1),EOMONTH(CC32,0))</f>
        <v>44957</v>
      </c>
      <c r="CE32" s="228">
        <f>CG32</f>
        <v>45262.000243055554</v>
      </c>
      <c r="CF32" s="228">
        <f>IF(DAY(CE32)&lt;=15,DATE(YEAR(CE32),MONTH(CE32),1),EOMONTH(CE32,0))</f>
        <v>45261</v>
      </c>
      <c r="CG32" s="228">
        <f>CI32-270</f>
        <v>45262.000243055554</v>
      </c>
      <c r="CH32" s="228">
        <f>IF(DAY(CG32)&lt;=15,DATE(YEAR(CG32),MONTH(CG32),1),EOMONTH(CG32,0))</f>
        <v>45261</v>
      </c>
      <c r="CI32" s="228">
        <f>BS32</f>
        <v>45532.000243055554</v>
      </c>
      <c r="CJ32" s="228">
        <f>IF(DAY(CI32)&lt;=15,DATE(YEAR(CI32),MONTH(CI32),1),EOMONTH(CI32,0))</f>
        <v>45535</v>
      </c>
      <c r="CK32" s="155" t="s">
        <v>830</v>
      </c>
    </row>
    <row r="33" spans="1:89" ht="29.1">
      <c r="A33" s="318" t="s">
        <v>893</v>
      </c>
      <c r="B33" s="137" t="s">
        <v>643</v>
      </c>
      <c r="C33" s="138" t="s">
        <v>894</v>
      </c>
      <c r="D33" s="139" t="str">
        <f t="shared" ca="1" si="1"/>
        <v>En cours</v>
      </c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313">
        <f t="shared" ref="BA33:BA50" si="36">BT33</f>
        <v>46301</v>
      </c>
      <c r="BF33" s="155"/>
      <c r="BG33" s="155"/>
      <c r="BH33" s="155"/>
      <c r="BI33" s="155"/>
      <c r="BJ33" s="155"/>
      <c r="BK33" s="155"/>
      <c r="BL33" s="155"/>
      <c r="BM33" s="155"/>
      <c r="BN33" s="221" t="s">
        <v>895</v>
      </c>
      <c r="BO33" s="227" t="s">
        <v>893</v>
      </c>
      <c r="BP33" s="187" t="s">
        <v>818</v>
      </c>
      <c r="BQ33" s="217" t="s">
        <v>674</v>
      </c>
      <c r="BR33" s="217" t="s">
        <v>205</v>
      </c>
      <c r="BS33" s="179">
        <v>44841</v>
      </c>
      <c r="BT33" s="179">
        <v>46301</v>
      </c>
      <c r="BU33" s="219">
        <f t="shared" ref="BU33:BU50" si="37">IF(DAY(BS33)&lt;=15,DATE(YEAR(BS33),MONTH(BS33),1),EOMONTH(BS33,0))</f>
        <v>44835</v>
      </c>
      <c r="BV33" s="219">
        <f t="shared" ref="BV33:BV50" si="38">IF(DAY(BT33)&lt;=15,DATE(YEAR(BT33),MONTH(BT33),1),EOMONTH(BT33,0))</f>
        <v>46296</v>
      </c>
      <c r="BW33" s="291" t="s">
        <v>2</v>
      </c>
      <c r="BX33" s="175" t="s">
        <v>896</v>
      </c>
      <c r="BY33" s="176"/>
      <c r="BZ33" s="180" t="s">
        <v>13</v>
      </c>
      <c r="CA33" s="180" t="s">
        <v>11</v>
      </c>
      <c r="CB33" s="180"/>
      <c r="CC33" s="228">
        <f>CE33-90</f>
        <v>44601</v>
      </c>
      <c r="CD33" s="228">
        <f t="shared" si="10"/>
        <v>44593</v>
      </c>
      <c r="CE33" s="228">
        <f t="shared" si="34"/>
        <v>44691</v>
      </c>
      <c r="CF33" s="228">
        <f t="shared" si="11"/>
        <v>44682</v>
      </c>
      <c r="CG33" s="228">
        <f>CI33-150</f>
        <v>44691</v>
      </c>
      <c r="CH33" s="228">
        <f t="shared" si="12"/>
        <v>44682</v>
      </c>
      <c r="CI33" s="228">
        <f t="shared" ref="CI33:CI43" si="39">BS33</f>
        <v>44841</v>
      </c>
      <c r="CJ33" s="228">
        <f t="shared" ref="CJ33:CJ43" si="40">IF(DAY(CI33)&lt;=15,DATE(YEAR(CI33),MONTH(CI33),1),EOMONTH(CI33,0))</f>
        <v>44835</v>
      </c>
      <c r="CK33" s="155" t="s">
        <v>674</v>
      </c>
    </row>
    <row r="34" spans="1:89" ht="29.45" thickBot="1">
      <c r="A34" s="318" t="s">
        <v>75</v>
      </c>
      <c r="B34" s="137" t="s">
        <v>643</v>
      </c>
      <c r="C34" s="138" t="s">
        <v>894</v>
      </c>
      <c r="D34" s="139" t="str">
        <f t="shared" ca="1" si="1"/>
        <v>À venir</v>
      </c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313">
        <f>BT34</f>
        <v>47762</v>
      </c>
      <c r="BF34" s="155"/>
      <c r="BG34" s="155"/>
      <c r="BH34" s="155"/>
      <c r="BI34" s="155"/>
      <c r="BJ34" s="155"/>
      <c r="BK34" s="155"/>
      <c r="BL34" s="155"/>
      <c r="BM34" s="155"/>
      <c r="BN34" s="221" t="s">
        <v>895</v>
      </c>
      <c r="BO34" s="227" t="s">
        <v>70</v>
      </c>
      <c r="BP34" s="187" t="s">
        <v>818</v>
      </c>
      <c r="BQ34" s="217" t="s">
        <v>674</v>
      </c>
      <c r="BR34" s="217"/>
      <c r="BS34" s="179">
        <v>46302</v>
      </c>
      <c r="BT34" s="179">
        <v>47762</v>
      </c>
      <c r="BU34" s="219">
        <f t="shared" si="37"/>
        <v>46296</v>
      </c>
      <c r="BV34" s="219">
        <f t="shared" si="38"/>
        <v>47757</v>
      </c>
      <c r="BW34" s="291" t="s">
        <v>2</v>
      </c>
      <c r="BX34" s="175" t="s">
        <v>896</v>
      </c>
      <c r="BY34" s="176"/>
      <c r="BZ34" s="180"/>
      <c r="CA34" s="180"/>
      <c r="CB34" s="180"/>
      <c r="CC34" s="228">
        <f>CE34-90</f>
        <v>46062</v>
      </c>
      <c r="CD34" s="228">
        <f t="shared" ref="CD34" si="41">IF(DAY(CC34)&lt;=15,DATE(YEAR(CC34),MONTH(CC34),1),EOMONTH(CC34,0))</f>
        <v>46054</v>
      </c>
      <c r="CE34" s="228">
        <f t="shared" si="34"/>
        <v>46152</v>
      </c>
      <c r="CF34" s="228">
        <f t="shared" si="11"/>
        <v>46143</v>
      </c>
      <c r="CG34" s="228">
        <f>CI34-150</f>
        <v>46152</v>
      </c>
      <c r="CH34" s="228">
        <f t="shared" si="12"/>
        <v>46143</v>
      </c>
      <c r="CI34" s="226">
        <f t="shared" si="39"/>
        <v>46302</v>
      </c>
      <c r="CJ34" s="226">
        <f t="shared" si="40"/>
        <v>46296</v>
      </c>
      <c r="CK34" s="155" t="s">
        <v>674</v>
      </c>
    </row>
    <row r="35" spans="1:89" ht="29.1" customHeight="1">
      <c r="A35" s="318" t="s">
        <v>897</v>
      </c>
      <c r="B35" s="137" t="s">
        <v>643</v>
      </c>
      <c r="C35" s="138" t="s">
        <v>898</v>
      </c>
      <c r="D35" s="139" t="str">
        <f t="shared" ca="1" si="1"/>
        <v>En cours</v>
      </c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313">
        <f t="shared" si="36"/>
        <v>45879</v>
      </c>
      <c r="BF35" s="155"/>
      <c r="BG35" s="155"/>
      <c r="BH35" s="155"/>
      <c r="BI35" s="155"/>
      <c r="BJ35" s="155"/>
      <c r="BK35" s="155"/>
      <c r="BL35" s="155"/>
      <c r="BM35" s="155"/>
      <c r="BN35" s="221" t="s">
        <v>897</v>
      </c>
      <c r="BO35" s="227" t="s">
        <v>897</v>
      </c>
      <c r="BP35" s="187" t="s">
        <v>818</v>
      </c>
      <c r="BQ35" s="217" t="s">
        <v>818</v>
      </c>
      <c r="BR35" s="187" t="s">
        <v>60</v>
      </c>
      <c r="BS35" s="222">
        <v>44420</v>
      </c>
      <c r="BT35" s="222">
        <v>45879</v>
      </c>
      <c r="BU35" s="219">
        <f t="shared" si="37"/>
        <v>44409</v>
      </c>
      <c r="BV35" s="219">
        <f t="shared" si="38"/>
        <v>45870</v>
      </c>
      <c r="BW35" s="175" t="s">
        <v>2</v>
      </c>
      <c r="BX35" s="339" t="s">
        <v>899</v>
      </c>
      <c r="BY35" s="176"/>
      <c r="BZ35" s="180" t="s">
        <v>13</v>
      </c>
      <c r="CA35" s="180"/>
      <c r="CB35" s="180"/>
      <c r="CC35" s="286"/>
      <c r="CD35" s="287">
        <f t="shared" si="10"/>
        <v>1</v>
      </c>
      <c r="CE35" s="287"/>
      <c r="CF35" s="287">
        <f t="shared" si="11"/>
        <v>1</v>
      </c>
      <c r="CG35" s="287">
        <f>CI35-240</f>
        <v>44180</v>
      </c>
      <c r="CH35" s="287">
        <f t="shared" si="12"/>
        <v>44166</v>
      </c>
      <c r="CI35" s="287">
        <f t="shared" si="39"/>
        <v>44420</v>
      </c>
      <c r="CJ35" s="287">
        <f t="shared" si="40"/>
        <v>44409</v>
      </c>
      <c r="CK35" s="155" t="s">
        <v>820</v>
      </c>
    </row>
    <row r="36" spans="1:89" ht="29.1" customHeight="1">
      <c r="A36" s="318" t="s">
        <v>900</v>
      </c>
      <c r="B36" s="137" t="s">
        <v>643</v>
      </c>
      <c r="C36" s="138" t="s">
        <v>898</v>
      </c>
      <c r="D36" s="139" t="str">
        <f t="shared" ref="D36:D43" ca="1" si="42">IF(BT36&lt;TODAY(),"Terminé",(IF(BS36&gt;=TODAY(),"À venir","En cours")))</f>
        <v>À venir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313">
        <f t="shared" si="36"/>
        <v>47361</v>
      </c>
      <c r="BF36" s="155"/>
      <c r="BG36" s="155"/>
      <c r="BH36" s="155"/>
      <c r="BI36" s="155"/>
      <c r="BJ36" s="155"/>
      <c r="BK36" s="155"/>
      <c r="BL36" s="155"/>
      <c r="BM36" s="155"/>
      <c r="BN36" s="221" t="s">
        <v>897</v>
      </c>
      <c r="BO36" s="227" t="s">
        <v>900</v>
      </c>
      <c r="BP36" s="187" t="s">
        <v>818</v>
      </c>
      <c r="BQ36" s="217"/>
      <c r="BR36" s="187" t="s">
        <v>60</v>
      </c>
      <c r="BS36" s="222">
        <v>45901</v>
      </c>
      <c r="BT36" s="222">
        <v>47361</v>
      </c>
      <c r="BU36" s="219">
        <f t="shared" si="37"/>
        <v>45901</v>
      </c>
      <c r="BV36" s="219">
        <f t="shared" si="38"/>
        <v>47361</v>
      </c>
      <c r="BW36" s="175" t="s">
        <v>2</v>
      </c>
      <c r="BX36" s="339" t="s">
        <v>899</v>
      </c>
      <c r="BY36" s="176"/>
      <c r="BZ36" s="180" t="s">
        <v>13</v>
      </c>
      <c r="CA36" s="180"/>
      <c r="CB36" s="180"/>
      <c r="CC36" s="228">
        <f>CE36-120</f>
        <v>45610</v>
      </c>
      <c r="CD36" s="228">
        <f t="shared" si="10"/>
        <v>45597</v>
      </c>
      <c r="CE36" s="228">
        <v>45730</v>
      </c>
      <c r="CF36" s="228">
        <f t="shared" si="11"/>
        <v>45717</v>
      </c>
      <c r="CG36" s="288">
        <f>CI36-150</f>
        <v>45751</v>
      </c>
      <c r="CH36" s="228">
        <f t="shared" si="12"/>
        <v>45748</v>
      </c>
      <c r="CI36" s="288">
        <f t="shared" si="39"/>
        <v>45901</v>
      </c>
      <c r="CJ36" s="228">
        <f t="shared" si="40"/>
        <v>45901</v>
      </c>
      <c r="CK36" s="155" t="s">
        <v>820</v>
      </c>
    </row>
    <row r="37" spans="1:89" ht="29.45" thickBot="1">
      <c r="A37" s="318" t="s">
        <v>901</v>
      </c>
      <c r="B37" s="137" t="s">
        <v>643</v>
      </c>
      <c r="C37" s="138" t="s">
        <v>902</v>
      </c>
      <c r="D37" s="139" t="str">
        <f t="shared" ca="1" si="42"/>
        <v>En cours</v>
      </c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313">
        <f t="shared" si="36"/>
        <v>46480</v>
      </c>
      <c r="BF37" s="155"/>
      <c r="BG37" s="155"/>
      <c r="BH37" s="155"/>
      <c r="BI37" s="155"/>
      <c r="BJ37" s="155"/>
      <c r="BK37" s="155"/>
      <c r="BL37" s="155"/>
      <c r="BM37" s="155"/>
      <c r="BN37" s="221" t="s">
        <v>901</v>
      </c>
      <c r="BO37" s="227" t="s">
        <v>901</v>
      </c>
      <c r="BP37" s="187" t="s">
        <v>818</v>
      </c>
      <c r="BQ37" s="217" t="s">
        <v>818</v>
      </c>
      <c r="BR37" s="187" t="s">
        <v>205</v>
      </c>
      <c r="BS37" s="222">
        <v>45020</v>
      </c>
      <c r="BT37" s="222">
        <v>46480</v>
      </c>
      <c r="BU37" s="219">
        <f t="shared" si="37"/>
        <v>45017</v>
      </c>
      <c r="BV37" s="219">
        <f t="shared" si="38"/>
        <v>46478</v>
      </c>
      <c r="BW37" s="175" t="s">
        <v>2</v>
      </c>
      <c r="BX37" s="341" t="s">
        <v>903</v>
      </c>
      <c r="BY37" s="176"/>
      <c r="BZ37" s="180" t="s">
        <v>13</v>
      </c>
      <c r="CA37" s="180"/>
      <c r="CB37" s="180"/>
      <c r="CC37" s="283">
        <f>CE37-60</f>
        <v>44750</v>
      </c>
      <c r="CD37" s="284">
        <f t="shared" si="10"/>
        <v>44743</v>
      </c>
      <c r="CE37" s="284">
        <f>CG37</f>
        <v>44810</v>
      </c>
      <c r="CF37" s="284">
        <f t="shared" si="11"/>
        <v>44805</v>
      </c>
      <c r="CG37" s="284">
        <f>CI37-210</f>
        <v>44810</v>
      </c>
      <c r="CH37" s="284">
        <f t="shared" si="12"/>
        <v>44805</v>
      </c>
      <c r="CI37" s="284">
        <f t="shared" si="39"/>
        <v>45020</v>
      </c>
      <c r="CJ37" s="284">
        <f t="shared" si="40"/>
        <v>45017</v>
      </c>
      <c r="CK37" s="155" t="s">
        <v>830</v>
      </c>
    </row>
    <row r="38" spans="1:89" ht="30.6" customHeight="1">
      <c r="A38" s="318" t="s">
        <v>904</v>
      </c>
      <c r="B38" s="137" t="s">
        <v>643</v>
      </c>
      <c r="C38" s="138" t="s">
        <v>905</v>
      </c>
      <c r="D38" s="139" t="str">
        <f t="shared" ca="1" si="42"/>
        <v>En cours</v>
      </c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313">
        <f t="shared" si="36"/>
        <v>46469</v>
      </c>
      <c r="BF38" s="155"/>
      <c r="BG38" s="155"/>
      <c r="BH38" s="155"/>
      <c r="BI38" s="155"/>
      <c r="BJ38" s="155"/>
      <c r="BK38" s="155"/>
      <c r="BL38" s="155"/>
      <c r="BM38" s="155"/>
      <c r="BN38" s="221" t="s">
        <v>904</v>
      </c>
      <c r="BO38" s="227" t="s">
        <v>904</v>
      </c>
      <c r="BP38" s="187" t="s">
        <v>818</v>
      </c>
      <c r="BQ38" s="217" t="s">
        <v>674</v>
      </c>
      <c r="BR38" s="217" t="s">
        <v>205</v>
      </c>
      <c r="BS38" s="222">
        <v>45009</v>
      </c>
      <c r="BT38" s="222">
        <v>46469</v>
      </c>
      <c r="BU38" s="219">
        <f t="shared" si="37"/>
        <v>45016</v>
      </c>
      <c r="BV38" s="219">
        <f t="shared" si="38"/>
        <v>46477</v>
      </c>
      <c r="BW38" s="175" t="s">
        <v>2</v>
      </c>
      <c r="BX38" s="180" t="s">
        <v>906</v>
      </c>
      <c r="BY38" s="176" t="s">
        <v>12</v>
      </c>
      <c r="BZ38" s="180" t="s">
        <v>13</v>
      </c>
      <c r="CA38" s="180"/>
      <c r="CB38" s="180"/>
      <c r="CC38" s="228">
        <f>CE38-90</f>
        <v>44769</v>
      </c>
      <c r="CD38" s="228">
        <f t="shared" si="10"/>
        <v>44773</v>
      </c>
      <c r="CE38" s="228">
        <f>CG38</f>
        <v>44859</v>
      </c>
      <c r="CF38" s="228">
        <f t="shared" si="11"/>
        <v>44865</v>
      </c>
      <c r="CG38" s="228">
        <f>CI38-150</f>
        <v>44859</v>
      </c>
      <c r="CH38" s="228">
        <f t="shared" si="12"/>
        <v>44865</v>
      </c>
      <c r="CI38" s="228">
        <f t="shared" si="39"/>
        <v>45009</v>
      </c>
      <c r="CJ38" s="228">
        <f t="shared" si="40"/>
        <v>45016</v>
      </c>
      <c r="CK38" s="155" t="s">
        <v>674</v>
      </c>
    </row>
    <row r="39" spans="1:89" ht="29.1">
      <c r="A39" s="318" t="s">
        <v>907</v>
      </c>
      <c r="B39" s="137" t="s">
        <v>643</v>
      </c>
      <c r="C39" s="138" t="s">
        <v>908</v>
      </c>
      <c r="D39" s="139" t="str">
        <f t="shared" ca="1" si="42"/>
        <v>En cours</v>
      </c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313">
        <f t="shared" si="36"/>
        <v>46669</v>
      </c>
      <c r="BF39" s="155"/>
      <c r="BG39" s="155"/>
      <c r="BH39" s="155"/>
      <c r="BI39" s="155"/>
      <c r="BJ39" s="155"/>
      <c r="BK39" s="155"/>
      <c r="BL39" s="155"/>
      <c r="BM39" s="155"/>
      <c r="BN39" s="221" t="s">
        <v>907</v>
      </c>
      <c r="BO39" s="227" t="s">
        <v>907</v>
      </c>
      <c r="BP39" s="187" t="s">
        <v>818</v>
      </c>
      <c r="BQ39" s="217" t="s">
        <v>818</v>
      </c>
      <c r="BR39" s="187" t="s">
        <v>60</v>
      </c>
      <c r="BS39" s="222">
        <v>45209</v>
      </c>
      <c r="BT39" s="222">
        <v>46669</v>
      </c>
      <c r="BU39" s="219">
        <f t="shared" si="37"/>
        <v>45200</v>
      </c>
      <c r="BV39" s="219">
        <f t="shared" si="38"/>
        <v>46661</v>
      </c>
      <c r="BW39" s="175" t="s">
        <v>2</v>
      </c>
      <c r="BX39" s="343" t="s">
        <v>908</v>
      </c>
      <c r="BY39" s="176"/>
      <c r="BZ39" s="180" t="s">
        <v>15</v>
      </c>
      <c r="CA39" s="180"/>
      <c r="CB39" s="180" t="s">
        <v>11</v>
      </c>
      <c r="CC39" s="228">
        <f t="shared" ref="CC39:CC41" si="43">CE39-90</f>
        <v>44879</v>
      </c>
      <c r="CD39" s="281">
        <f t="shared" si="10"/>
        <v>44866</v>
      </c>
      <c r="CE39" s="228">
        <f t="shared" ref="CE39:CE41" si="44">CG39</f>
        <v>44969</v>
      </c>
      <c r="CF39" s="281">
        <f t="shared" si="11"/>
        <v>44958</v>
      </c>
      <c r="CG39" s="281">
        <f>CI39-240</f>
        <v>44969</v>
      </c>
      <c r="CH39" s="281">
        <f t="shared" si="12"/>
        <v>44958</v>
      </c>
      <c r="CI39" s="281">
        <f t="shared" si="39"/>
        <v>45209</v>
      </c>
      <c r="CJ39" s="281">
        <f t="shared" si="40"/>
        <v>45200</v>
      </c>
      <c r="CK39" s="155" t="s">
        <v>820</v>
      </c>
    </row>
    <row r="40" spans="1:89" ht="43.5" hidden="1">
      <c r="A40" s="384" t="s">
        <v>75</v>
      </c>
      <c r="B40" s="137" t="s">
        <v>643</v>
      </c>
      <c r="C40" s="138" t="s">
        <v>909</v>
      </c>
      <c r="D40" s="139" t="str">
        <f t="shared" ca="1" si="42"/>
        <v>À venir</v>
      </c>
      <c r="E40" s="251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313">
        <f t="shared" si="36"/>
        <v>47207</v>
      </c>
      <c r="BF40" s="155"/>
      <c r="BG40" s="155"/>
      <c r="BH40" s="155"/>
      <c r="BI40" s="155"/>
      <c r="BJ40" s="155"/>
      <c r="BK40" s="155"/>
      <c r="BL40" s="155"/>
      <c r="BM40" s="155"/>
      <c r="BN40" s="221" t="s">
        <v>907</v>
      </c>
      <c r="BO40" s="346" t="s">
        <v>910</v>
      </c>
      <c r="BP40" s="187" t="s">
        <v>818</v>
      </c>
      <c r="BQ40" s="217" t="s">
        <v>818</v>
      </c>
      <c r="BR40" s="187" t="s">
        <v>60</v>
      </c>
      <c r="BS40" s="222">
        <v>45747</v>
      </c>
      <c r="BT40" s="222">
        <v>47207</v>
      </c>
      <c r="BU40" s="219">
        <f t="shared" si="37"/>
        <v>45747</v>
      </c>
      <c r="BV40" s="219">
        <f t="shared" si="38"/>
        <v>47208</v>
      </c>
      <c r="BW40" s="175"/>
      <c r="BX40" s="341" t="s">
        <v>909</v>
      </c>
      <c r="BY40" s="176" t="s">
        <v>19</v>
      </c>
      <c r="BZ40" s="180"/>
      <c r="CA40" s="180"/>
      <c r="CB40" s="180"/>
      <c r="CC40" s="228">
        <f t="shared" si="43"/>
        <v>45417</v>
      </c>
      <c r="CD40" s="281">
        <f t="shared" ref="CD40" si="45">IF(DAY(CC40)&lt;=15,DATE(YEAR(CC40),MONTH(CC40),1),EOMONTH(CC40,0))</f>
        <v>45413</v>
      </c>
      <c r="CE40" s="228">
        <f t="shared" si="44"/>
        <v>45507</v>
      </c>
      <c r="CF40" s="281">
        <f t="shared" ref="CF40" si="46">IF(DAY(CE40)&lt;=15,DATE(YEAR(CE40),MONTH(CE40),1),EOMONTH(CE40,0))</f>
        <v>45505</v>
      </c>
      <c r="CG40" s="281">
        <f>CI40-240</f>
        <v>45507</v>
      </c>
      <c r="CH40" s="281">
        <f t="shared" ref="CH40" si="47">IF(DAY(CG40)&lt;=15,DATE(YEAR(CG40),MONTH(CG40),1),EOMONTH(CG40,0))</f>
        <v>45505</v>
      </c>
      <c r="CI40" s="281">
        <f t="shared" ref="CI40" si="48">BS40</f>
        <v>45747</v>
      </c>
      <c r="CJ40" s="281">
        <f t="shared" ref="CJ40" si="49">IF(DAY(CI40)&lt;=15,DATE(YEAR(CI40),MONTH(CI40),1),EOMONTH(CI40,0))</f>
        <v>45747</v>
      </c>
      <c r="CK40" s="155" t="s">
        <v>820</v>
      </c>
    </row>
    <row r="41" spans="1:89" ht="29.1">
      <c r="A41" s="318" t="s">
        <v>911</v>
      </c>
      <c r="B41" s="137" t="s">
        <v>643</v>
      </c>
      <c r="C41" s="138" t="s">
        <v>912</v>
      </c>
      <c r="D41" s="139" t="str">
        <f t="shared" ca="1" si="42"/>
        <v>En cours</v>
      </c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313">
        <f t="shared" si="36"/>
        <v>46650</v>
      </c>
      <c r="BF41" s="155"/>
      <c r="BG41" s="155"/>
      <c r="BH41" s="155"/>
      <c r="BI41" s="155"/>
      <c r="BJ41" s="155"/>
      <c r="BK41" s="155"/>
      <c r="BL41" s="155"/>
      <c r="BM41" s="155"/>
      <c r="BN41" s="221" t="s">
        <v>911</v>
      </c>
      <c r="BO41" s="227" t="s">
        <v>911</v>
      </c>
      <c r="BP41" s="187" t="s">
        <v>818</v>
      </c>
      <c r="BQ41" s="217" t="s">
        <v>818</v>
      </c>
      <c r="BR41" s="187" t="s">
        <v>60</v>
      </c>
      <c r="BS41" s="222">
        <v>45190</v>
      </c>
      <c r="BT41" s="222">
        <v>46650</v>
      </c>
      <c r="BU41" s="219">
        <f t="shared" si="37"/>
        <v>45199</v>
      </c>
      <c r="BV41" s="219">
        <f t="shared" si="38"/>
        <v>46660</v>
      </c>
      <c r="BW41" s="175" t="s">
        <v>4</v>
      </c>
      <c r="BX41" s="336" t="s">
        <v>913</v>
      </c>
      <c r="BY41" s="176"/>
      <c r="BZ41" s="180" t="s">
        <v>15</v>
      </c>
      <c r="CA41" s="180" t="s">
        <v>11</v>
      </c>
      <c r="CB41" s="180"/>
      <c r="CC41" s="228">
        <f t="shared" si="43"/>
        <v>44860</v>
      </c>
      <c r="CD41" s="228">
        <f t="shared" si="10"/>
        <v>44865</v>
      </c>
      <c r="CE41" s="228">
        <f t="shared" si="44"/>
        <v>44950</v>
      </c>
      <c r="CF41" s="228">
        <f t="shared" si="11"/>
        <v>44957</v>
      </c>
      <c r="CG41" s="228">
        <f>CI41-240</f>
        <v>44950</v>
      </c>
      <c r="CH41" s="228">
        <f t="shared" si="12"/>
        <v>44957</v>
      </c>
      <c r="CI41" s="228">
        <f t="shared" si="39"/>
        <v>45190</v>
      </c>
      <c r="CJ41" s="228">
        <f t="shared" si="40"/>
        <v>45199</v>
      </c>
      <c r="CK41" s="155" t="s">
        <v>820</v>
      </c>
    </row>
    <row r="42" spans="1:89" ht="27.95" customHeight="1">
      <c r="A42" s="318" t="s">
        <v>914</v>
      </c>
      <c r="B42" s="137" t="s">
        <v>888</v>
      </c>
      <c r="C42" s="138" t="s">
        <v>915</v>
      </c>
      <c r="D42" s="139" t="str">
        <f t="shared" ca="1" si="42"/>
        <v>En cours</v>
      </c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313">
        <f t="shared" si="36"/>
        <v>46453</v>
      </c>
      <c r="BF42" s="155"/>
      <c r="BG42" s="155"/>
      <c r="BH42" s="155"/>
      <c r="BI42" s="155"/>
      <c r="BJ42" s="155"/>
      <c r="BK42" s="155"/>
      <c r="BL42" s="155"/>
      <c r="BM42" s="155"/>
      <c r="BN42" s="221" t="s">
        <v>895</v>
      </c>
      <c r="BO42" s="227" t="s">
        <v>914</v>
      </c>
      <c r="BP42" s="187" t="s">
        <v>818</v>
      </c>
      <c r="BQ42" s="217" t="s">
        <v>674</v>
      </c>
      <c r="BR42" s="217" t="s">
        <v>205</v>
      </c>
      <c r="BS42" s="179">
        <v>44993</v>
      </c>
      <c r="BT42" s="179">
        <v>46453</v>
      </c>
      <c r="BU42" s="219">
        <f t="shared" si="37"/>
        <v>44986</v>
      </c>
      <c r="BV42" s="219">
        <f t="shared" si="38"/>
        <v>46447</v>
      </c>
      <c r="BW42" s="175" t="s">
        <v>2</v>
      </c>
      <c r="BX42" s="336" t="s">
        <v>916</v>
      </c>
      <c r="BY42" s="176"/>
      <c r="BZ42" s="180" t="s">
        <v>13</v>
      </c>
      <c r="CA42" s="180"/>
      <c r="CB42" s="180"/>
      <c r="CC42" s="228">
        <f>CE42-90</f>
        <v>44753</v>
      </c>
      <c r="CD42" s="228">
        <f t="shared" si="10"/>
        <v>44743</v>
      </c>
      <c r="CE42" s="228">
        <f t="shared" ref="CE42:CE43" si="50">CG42</f>
        <v>44843</v>
      </c>
      <c r="CF42" s="228">
        <f t="shared" si="11"/>
        <v>44835</v>
      </c>
      <c r="CG42" s="228">
        <f>CI42-150</f>
        <v>44843</v>
      </c>
      <c r="CH42" s="228">
        <f t="shared" si="12"/>
        <v>44835</v>
      </c>
      <c r="CI42" s="228">
        <f t="shared" si="39"/>
        <v>44993</v>
      </c>
      <c r="CJ42" s="228">
        <f t="shared" si="40"/>
        <v>44986</v>
      </c>
      <c r="CK42" s="155" t="s">
        <v>674</v>
      </c>
    </row>
    <row r="43" spans="1:89" ht="27.95" customHeight="1">
      <c r="A43" s="318" t="s">
        <v>917</v>
      </c>
      <c r="B43" s="137" t="s">
        <v>888</v>
      </c>
      <c r="C43" s="138" t="s">
        <v>918</v>
      </c>
      <c r="D43" s="139" t="str">
        <f t="shared" ca="1" si="42"/>
        <v>En cours</v>
      </c>
      <c r="E43" s="251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313">
        <f t="shared" si="36"/>
        <v>46858</v>
      </c>
      <c r="BF43" s="155"/>
      <c r="BG43" s="155"/>
      <c r="BH43" s="155"/>
      <c r="BI43" s="155"/>
      <c r="BJ43" s="155"/>
      <c r="BK43" s="155"/>
      <c r="BL43" s="155"/>
      <c r="BM43" s="155"/>
      <c r="BN43" s="221" t="s">
        <v>919</v>
      </c>
      <c r="BO43" s="227" t="s">
        <v>917</v>
      </c>
      <c r="BP43" s="187" t="s">
        <v>818</v>
      </c>
      <c r="BQ43" s="217" t="s">
        <v>674</v>
      </c>
      <c r="BR43" s="292" t="s">
        <v>205</v>
      </c>
      <c r="BS43" s="222">
        <v>45398</v>
      </c>
      <c r="BT43" s="222">
        <v>46858</v>
      </c>
      <c r="BU43" s="219">
        <f t="shared" si="37"/>
        <v>45412</v>
      </c>
      <c r="BV43" s="219">
        <f t="shared" si="38"/>
        <v>46844</v>
      </c>
      <c r="BW43" s="175" t="s">
        <v>2</v>
      </c>
      <c r="BX43" s="175" t="s">
        <v>920</v>
      </c>
      <c r="BY43" s="176"/>
      <c r="BZ43" s="180" t="s">
        <v>13</v>
      </c>
      <c r="CA43" s="180"/>
      <c r="CB43" s="180" t="s">
        <v>10</v>
      </c>
      <c r="CC43" s="228">
        <f>CE43-90</f>
        <v>45218</v>
      </c>
      <c r="CD43" s="228">
        <f t="shared" si="10"/>
        <v>45230</v>
      </c>
      <c r="CE43" s="228">
        <f t="shared" si="50"/>
        <v>45308</v>
      </c>
      <c r="CF43" s="228">
        <f t="shared" si="11"/>
        <v>45322</v>
      </c>
      <c r="CG43" s="228">
        <f>CI43-90</f>
        <v>45308</v>
      </c>
      <c r="CH43" s="228">
        <f t="shared" si="12"/>
        <v>45322</v>
      </c>
      <c r="CI43" s="228">
        <f t="shared" si="39"/>
        <v>45398</v>
      </c>
      <c r="CJ43" s="228">
        <f t="shared" si="40"/>
        <v>45412</v>
      </c>
      <c r="CK43" s="155" t="s">
        <v>674</v>
      </c>
    </row>
    <row r="44" spans="1:89" ht="27.95" hidden="1" customHeight="1">
      <c r="A44" s="384" t="s">
        <v>921</v>
      </c>
      <c r="B44" s="137" t="s">
        <v>888</v>
      </c>
      <c r="C44" s="138" t="s">
        <v>922</v>
      </c>
      <c r="D44" s="139" t="str">
        <f ca="1">IF(BT44&lt;TODAY(),"Terminé",(IF(BS44&gt;=TODAY(),"À venir","En cours")))</f>
        <v>En cours</v>
      </c>
      <c r="E44" s="251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144">
        <f t="shared" si="36"/>
        <v>46965</v>
      </c>
      <c r="BF44" s="155"/>
      <c r="BG44" s="155"/>
      <c r="BH44" s="155"/>
      <c r="BI44" s="155"/>
      <c r="BJ44" s="155"/>
      <c r="BK44" s="155"/>
      <c r="BL44" s="155"/>
      <c r="BM44" s="155"/>
      <c r="BN44" s="221" t="s">
        <v>923</v>
      </c>
      <c r="BO44" s="346" t="s">
        <v>924</v>
      </c>
      <c r="BP44" s="187" t="s">
        <v>818</v>
      </c>
      <c r="BQ44" s="217"/>
      <c r="BR44" s="217"/>
      <c r="BS44" s="222">
        <v>45505</v>
      </c>
      <c r="BT44" s="222">
        <v>46965</v>
      </c>
      <c r="BU44" s="219">
        <f t="shared" si="37"/>
        <v>45505</v>
      </c>
      <c r="BV44" s="219">
        <f t="shared" si="38"/>
        <v>46965</v>
      </c>
      <c r="BW44" s="175"/>
      <c r="BX44" s="175" t="s">
        <v>925</v>
      </c>
      <c r="BY44" s="176" t="s">
        <v>12</v>
      </c>
      <c r="BZ44" s="180"/>
      <c r="CA44" s="180"/>
      <c r="CB44" s="180"/>
      <c r="CC44" s="228">
        <f t="shared" ref="CC44:CC47" si="51">CE44-90</f>
        <v>45325</v>
      </c>
      <c r="CD44" s="228">
        <f t="shared" ref="CD44:CD47" si="52">IF(DAY(CC44)&lt;=15,DATE(YEAR(CC44),MONTH(CC44),1),EOMONTH(CC44,0))</f>
        <v>45323</v>
      </c>
      <c r="CE44" s="228">
        <f t="shared" ref="CE44:CE47" si="53">CG44</f>
        <v>45415</v>
      </c>
      <c r="CF44" s="228">
        <f t="shared" ref="CF44:CF47" si="54">IF(DAY(CE44)&lt;=15,DATE(YEAR(CE44),MONTH(CE44),1),EOMONTH(CE44,0))</f>
        <v>45413</v>
      </c>
      <c r="CG44" s="228">
        <f t="shared" ref="CG44:CG47" si="55">CI44-90</f>
        <v>45415</v>
      </c>
      <c r="CH44" s="228">
        <f t="shared" ref="CH44:CH47" si="56">IF(DAY(CG44)&lt;=15,DATE(YEAR(CG44),MONTH(CG44),1),EOMONTH(CG44,0))</f>
        <v>45413</v>
      </c>
      <c r="CI44" s="228">
        <f t="shared" ref="CI44:CI47" si="57">BS44</f>
        <v>45505</v>
      </c>
      <c r="CJ44" s="228">
        <f t="shared" ref="CJ44:CJ47" si="58">IF(DAY(CI44)&lt;=15,DATE(YEAR(CI44),MONTH(CI44),1),EOMONTH(CI44,0))</f>
        <v>45505</v>
      </c>
      <c r="CK44" s="155" t="s">
        <v>830</v>
      </c>
    </row>
    <row r="45" spans="1:89" ht="27.95" hidden="1" customHeight="1">
      <c r="A45" s="384" t="s">
        <v>926</v>
      </c>
      <c r="B45" s="137" t="s">
        <v>888</v>
      </c>
      <c r="C45" s="138" t="s">
        <v>927</v>
      </c>
      <c r="D45" s="139" t="str">
        <f ca="1">IF(BT45&lt;TODAY(),"Terminé",(IF(BS45&gt;=TODAY(),"À venir","En cours")))</f>
        <v>En cours</v>
      </c>
      <c r="E45" s="251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144">
        <f t="shared" si="36"/>
        <v>46133</v>
      </c>
      <c r="BF45" s="155"/>
      <c r="BG45" s="155"/>
      <c r="BH45" s="155"/>
      <c r="BI45" s="155"/>
      <c r="BJ45" s="155"/>
      <c r="BK45" s="155"/>
      <c r="BL45" s="155"/>
      <c r="BM45" s="155"/>
      <c r="BN45" s="221" t="s">
        <v>928</v>
      </c>
      <c r="BO45" s="346" t="s">
        <v>928</v>
      </c>
      <c r="BP45" s="187" t="s">
        <v>818</v>
      </c>
      <c r="BQ45" s="217"/>
      <c r="BR45" s="217"/>
      <c r="BS45" s="222">
        <v>44673</v>
      </c>
      <c r="BT45" s="222">
        <v>46133</v>
      </c>
      <c r="BU45" s="219">
        <f t="shared" si="37"/>
        <v>44681</v>
      </c>
      <c r="BV45" s="219">
        <f t="shared" si="38"/>
        <v>46142</v>
      </c>
      <c r="BW45" s="175"/>
      <c r="BX45" s="175"/>
      <c r="BY45" s="176" t="s">
        <v>12</v>
      </c>
      <c r="BZ45" s="180"/>
      <c r="CA45" s="180"/>
      <c r="CB45" s="180"/>
      <c r="CC45" s="228">
        <f t="shared" si="51"/>
        <v>44493</v>
      </c>
      <c r="CD45" s="228">
        <f t="shared" si="52"/>
        <v>44500</v>
      </c>
      <c r="CE45" s="228">
        <f t="shared" si="53"/>
        <v>44583</v>
      </c>
      <c r="CF45" s="228">
        <f t="shared" si="54"/>
        <v>44592</v>
      </c>
      <c r="CG45" s="228">
        <f t="shared" si="55"/>
        <v>44583</v>
      </c>
      <c r="CH45" s="228">
        <f t="shared" si="56"/>
        <v>44592</v>
      </c>
      <c r="CI45" s="228">
        <f t="shared" si="57"/>
        <v>44673</v>
      </c>
      <c r="CJ45" s="228">
        <f t="shared" si="58"/>
        <v>44681</v>
      </c>
      <c r="CK45" s="155" t="s">
        <v>830</v>
      </c>
    </row>
    <row r="46" spans="1:89" ht="27.95" hidden="1" customHeight="1">
      <c r="A46" s="384" t="s">
        <v>929</v>
      </c>
      <c r="B46" s="137" t="s">
        <v>888</v>
      </c>
      <c r="C46" s="138" t="s">
        <v>927</v>
      </c>
      <c r="D46" s="139" t="str">
        <f ca="1">IF(BT46&lt;TODAY(),"Terminé",(IF(BS46&gt;=TODAY(),"À venir","En cours")))</f>
        <v>En cours</v>
      </c>
      <c r="E46" s="251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144">
        <f>BT46</f>
        <v>46992</v>
      </c>
      <c r="BF46" s="155"/>
      <c r="BG46" s="155"/>
      <c r="BH46" s="155"/>
      <c r="BI46" s="155"/>
      <c r="BJ46" s="155"/>
      <c r="BK46" s="155"/>
      <c r="BL46" s="155"/>
      <c r="BM46" s="155"/>
      <c r="BN46" s="221" t="s">
        <v>928</v>
      </c>
      <c r="BO46" s="346" t="s">
        <v>930</v>
      </c>
      <c r="BP46" s="187" t="s">
        <v>818</v>
      </c>
      <c r="BQ46" s="217"/>
      <c r="BR46" s="217"/>
      <c r="BS46" s="222">
        <v>45532</v>
      </c>
      <c r="BT46" s="222">
        <v>46992</v>
      </c>
      <c r="BU46" s="219">
        <f>IF(DAY(BS46)&lt;=15,DATE(YEAR(BS46),MONTH(BS46),1),EOMONTH(BS46,0))</f>
        <v>45535</v>
      </c>
      <c r="BV46" s="219">
        <f>IF(DAY(BT46)&lt;=15,DATE(YEAR(BT46),MONTH(BT46),1),EOMONTH(BT46,0))</f>
        <v>46996</v>
      </c>
      <c r="BW46" s="175"/>
      <c r="BX46" s="175"/>
      <c r="BY46" s="176" t="s">
        <v>12</v>
      </c>
      <c r="BZ46" s="180"/>
      <c r="CA46" s="180"/>
      <c r="CB46" s="180"/>
      <c r="CC46" s="228">
        <f>CE46-90</f>
        <v>45352</v>
      </c>
      <c r="CD46" s="228">
        <f>IF(DAY(CC46)&lt;=15,DATE(YEAR(CC46),MONTH(CC46),1),EOMONTH(CC46,0))</f>
        <v>45352</v>
      </c>
      <c r="CE46" s="228">
        <f>CG46</f>
        <v>45442</v>
      </c>
      <c r="CF46" s="228">
        <f>IF(DAY(CE46)&lt;=15,DATE(YEAR(CE46),MONTH(CE46),1),EOMONTH(CE46,0))</f>
        <v>45443</v>
      </c>
      <c r="CG46" s="228">
        <f>CI46-90</f>
        <v>45442</v>
      </c>
      <c r="CH46" s="228">
        <f>IF(DAY(CG46)&lt;=15,DATE(YEAR(CG46),MONTH(CG46),1),EOMONTH(CG46,0))</f>
        <v>45443</v>
      </c>
      <c r="CI46" s="228">
        <f>BS46</f>
        <v>45532</v>
      </c>
      <c r="CJ46" s="228">
        <f>IF(DAY(CI46)&lt;=15,DATE(YEAR(CI46),MONTH(CI46),1),EOMONTH(CI46,0))</f>
        <v>45535</v>
      </c>
      <c r="CK46" s="155" t="s">
        <v>830</v>
      </c>
    </row>
    <row r="47" spans="1:89" ht="27.95" hidden="1" customHeight="1">
      <c r="A47" s="384" t="s">
        <v>931</v>
      </c>
      <c r="B47" s="137" t="s">
        <v>888</v>
      </c>
      <c r="C47" s="138" t="s">
        <v>932</v>
      </c>
      <c r="D47" s="139" t="str">
        <f ca="1">IF(BT47&lt;TODAY(),"Terminé",(IF(BS47&gt;=TODAY(),"À venir","En cours")))</f>
        <v>En cours</v>
      </c>
      <c r="E47" s="251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144">
        <f t="shared" si="36"/>
        <v>45718</v>
      </c>
      <c r="BF47" s="155"/>
      <c r="BG47" s="155"/>
      <c r="BH47" s="155"/>
      <c r="BI47" s="155"/>
      <c r="BJ47" s="155"/>
      <c r="BK47" s="155"/>
      <c r="BL47" s="155"/>
      <c r="BM47" s="155"/>
      <c r="BN47" s="221"/>
      <c r="BO47" s="346" t="s">
        <v>933</v>
      </c>
      <c r="BP47" s="187" t="s">
        <v>818</v>
      </c>
      <c r="BQ47" s="217" t="s">
        <v>818</v>
      </c>
      <c r="BR47" s="217"/>
      <c r="BS47" s="222">
        <v>44440</v>
      </c>
      <c r="BT47" s="222">
        <v>45718</v>
      </c>
      <c r="BU47" s="219">
        <f t="shared" si="37"/>
        <v>44440</v>
      </c>
      <c r="BV47" s="219">
        <f t="shared" si="38"/>
        <v>45717</v>
      </c>
      <c r="BW47" s="175" t="s">
        <v>4</v>
      </c>
      <c r="BX47" s="180"/>
      <c r="BY47" s="176" t="s">
        <v>14</v>
      </c>
      <c r="BZ47" s="180"/>
      <c r="CA47" s="180" t="s">
        <v>11</v>
      </c>
      <c r="CB47" s="180"/>
      <c r="CC47" s="228">
        <f t="shared" si="51"/>
        <v>44260</v>
      </c>
      <c r="CD47" s="228">
        <f t="shared" si="52"/>
        <v>44256</v>
      </c>
      <c r="CE47" s="228">
        <f t="shared" si="53"/>
        <v>44350</v>
      </c>
      <c r="CF47" s="228">
        <f t="shared" si="54"/>
        <v>44348</v>
      </c>
      <c r="CG47" s="228">
        <f t="shared" si="55"/>
        <v>44350</v>
      </c>
      <c r="CH47" s="228">
        <f t="shared" si="56"/>
        <v>44348</v>
      </c>
      <c r="CI47" s="228">
        <f t="shared" si="57"/>
        <v>44440</v>
      </c>
      <c r="CJ47" s="228">
        <f t="shared" si="58"/>
        <v>44440</v>
      </c>
      <c r="CK47" s="155" t="s">
        <v>820</v>
      </c>
    </row>
    <row r="48" spans="1:89" ht="27.95" customHeight="1">
      <c r="A48" s="318" t="s">
        <v>934</v>
      </c>
      <c r="B48" s="137" t="s">
        <v>888</v>
      </c>
      <c r="C48" s="138" t="s">
        <v>935</v>
      </c>
      <c r="D48" s="139" t="str">
        <f t="shared" ref="D48:D50" ca="1" si="59">IF(BT48&lt;TODAY(),"Terminé",(IF(BS48&gt;=TODAY(),"À venir","En cours")))</f>
        <v>En cours</v>
      </c>
      <c r="E48" s="251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313">
        <f t="shared" si="36"/>
        <v>46965</v>
      </c>
      <c r="BF48" s="155"/>
      <c r="BG48" s="155"/>
      <c r="BH48" s="155"/>
      <c r="BI48" s="155"/>
      <c r="BJ48" s="155"/>
      <c r="BK48" s="155"/>
      <c r="BL48" s="155"/>
      <c r="BM48" s="155"/>
      <c r="BN48" s="221" t="s">
        <v>936</v>
      </c>
      <c r="BO48" s="227" t="s">
        <v>934</v>
      </c>
      <c r="BP48" s="187" t="s">
        <v>818</v>
      </c>
      <c r="BQ48" s="217" t="s">
        <v>818</v>
      </c>
      <c r="BR48" s="292" t="s">
        <v>60</v>
      </c>
      <c r="BS48" s="222">
        <v>45505</v>
      </c>
      <c r="BT48" s="222">
        <v>46965</v>
      </c>
      <c r="BU48" s="219">
        <f t="shared" si="37"/>
        <v>45505</v>
      </c>
      <c r="BV48" s="219">
        <f t="shared" si="38"/>
        <v>46965</v>
      </c>
      <c r="BW48" s="175" t="s">
        <v>2</v>
      </c>
      <c r="BX48" s="175" t="s">
        <v>937</v>
      </c>
      <c r="BY48" s="176" t="s">
        <v>17</v>
      </c>
      <c r="BZ48" s="180"/>
      <c r="CA48" s="180"/>
      <c r="CB48" s="180"/>
      <c r="CC48" s="228">
        <f t="shared" ref="CC48" si="60">CE48-90</f>
        <v>45148</v>
      </c>
      <c r="CD48" s="228">
        <f t="shared" ref="CD48" si="61">IF(DAY(CC48)&lt;=15,DATE(YEAR(CC48),MONTH(CC48),1),EOMONTH(CC48,0))</f>
        <v>45139</v>
      </c>
      <c r="CE48" s="228">
        <f t="shared" ref="CE48" si="62">CG48</f>
        <v>45238</v>
      </c>
      <c r="CF48" s="228">
        <f t="shared" ref="CF48" si="63">IF(DAY(CE48)&lt;=15,DATE(YEAR(CE48),MONTH(CE48),1),EOMONTH(CE48,0))</f>
        <v>45231</v>
      </c>
      <c r="CG48" s="228">
        <v>45238</v>
      </c>
      <c r="CH48" s="228">
        <f t="shared" ref="CH48" si="64">IF(DAY(CG48)&lt;=15,DATE(YEAR(CG48),MONTH(CG48),1),EOMONTH(CG48,0))</f>
        <v>45231</v>
      </c>
      <c r="CI48" s="228">
        <f t="shared" ref="CI48:CI50" si="65">BS48</f>
        <v>45505</v>
      </c>
      <c r="CJ48" s="228">
        <f t="shared" ref="CJ48:CJ50" si="66">IF(DAY(CI48)&lt;=15,DATE(YEAR(CI48),MONTH(CI48),1),EOMONTH(CI48,0))</f>
        <v>45505</v>
      </c>
      <c r="CK48" s="155" t="s">
        <v>830</v>
      </c>
    </row>
    <row r="49" spans="1:89" ht="27.95" hidden="1" customHeight="1">
      <c r="A49" s="384" t="s">
        <v>938</v>
      </c>
      <c r="B49" s="137" t="s">
        <v>888</v>
      </c>
      <c r="C49" s="138" t="s">
        <v>939</v>
      </c>
      <c r="D49" s="139" t="str">
        <f t="shared" ca="1" si="59"/>
        <v>En cours</v>
      </c>
      <c r="E49" s="251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313">
        <f t="shared" si="36"/>
        <v>46136</v>
      </c>
      <c r="BF49" s="155"/>
      <c r="BG49" s="155"/>
      <c r="BH49" s="155"/>
      <c r="BI49" s="155"/>
      <c r="BJ49" s="155"/>
      <c r="BK49" s="155"/>
      <c r="BL49" s="155"/>
      <c r="BM49" s="155"/>
      <c r="BN49" s="221" t="s">
        <v>923</v>
      </c>
      <c r="BO49" s="346" t="s">
        <v>923</v>
      </c>
      <c r="BP49" s="187" t="s">
        <v>818</v>
      </c>
      <c r="BQ49" s="217" t="s">
        <v>818</v>
      </c>
      <c r="BR49" s="292" t="s">
        <v>60</v>
      </c>
      <c r="BS49" s="222">
        <v>44676</v>
      </c>
      <c r="BT49" s="222">
        <v>46136</v>
      </c>
      <c r="BU49" s="219">
        <f t="shared" si="37"/>
        <v>44681</v>
      </c>
      <c r="BV49" s="219">
        <f t="shared" si="38"/>
        <v>46142</v>
      </c>
      <c r="BW49" s="175"/>
      <c r="BX49" s="175" t="s">
        <v>939</v>
      </c>
      <c r="BY49" s="176" t="s">
        <v>12</v>
      </c>
      <c r="BZ49" s="180"/>
      <c r="CA49" s="180"/>
      <c r="CB49" s="180"/>
      <c r="CC49" s="228">
        <f>CE49-90</f>
        <v>45149</v>
      </c>
      <c r="CD49" s="228">
        <f>IF(DAY(CC49)&lt;=15,DATE(YEAR(CC49),MONTH(CC49),1),EOMONTH(CC49,0))</f>
        <v>45139</v>
      </c>
      <c r="CE49" s="228">
        <f>CG49</f>
        <v>45239</v>
      </c>
      <c r="CF49" s="228">
        <f>IF(DAY(CE49)&lt;=15,DATE(YEAR(CE49),MONTH(CE49),1),EOMONTH(CE49,0))</f>
        <v>45231</v>
      </c>
      <c r="CG49" s="228">
        <v>45239</v>
      </c>
      <c r="CH49" s="228">
        <f>IF(DAY(CG49)&lt;=15,DATE(YEAR(CG49),MONTH(CG49),1),EOMONTH(CG49,0))</f>
        <v>45231</v>
      </c>
      <c r="CI49" s="228">
        <f t="shared" si="65"/>
        <v>44676</v>
      </c>
      <c r="CJ49" s="228">
        <f t="shared" si="66"/>
        <v>44681</v>
      </c>
      <c r="CK49" s="155" t="s">
        <v>830</v>
      </c>
    </row>
    <row r="50" spans="1:89" ht="43.5" hidden="1">
      <c r="A50" s="384" t="s">
        <v>940</v>
      </c>
      <c r="B50" s="137" t="s">
        <v>888</v>
      </c>
      <c r="C50" s="138" t="s">
        <v>941</v>
      </c>
      <c r="D50" s="139" t="str">
        <f t="shared" ca="1" si="59"/>
        <v>En cours</v>
      </c>
      <c r="E50" s="251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313">
        <f t="shared" si="36"/>
        <v>46992</v>
      </c>
      <c r="BF50" s="155"/>
      <c r="BG50" s="155"/>
      <c r="BH50" s="155"/>
      <c r="BI50" s="155"/>
      <c r="BJ50" s="155"/>
      <c r="BK50" s="155"/>
      <c r="BL50" s="155"/>
      <c r="BM50" s="155"/>
      <c r="BN50" s="221" t="s">
        <v>942</v>
      </c>
      <c r="BO50" s="346" t="s">
        <v>942</v>
      </c>
      <c r="BP50" s="187" t="s">
        <v>818</v>
      </c>
      <c r="BQ50" s="217" t="s">
        <v>818</v>
      </c>
      <c r="BR50" s="292" t="s">
        <v>60</v>
      </c>
      <c r="BS50" s="222">
        <v>45597</v>
      </c>
      <c r="BT50" s="222">
        <v>46992</v>
      </c>
      <c r="BU50" s="219">
        <f t="shared" si="37"/>
        <v>45597</v>
      </c>
      <c r="BV50" s="219">
        <f t="shared" si="38"/>
        <v>46996</v>
      </c>
      <c r="BW50" s="175"/>
      <c r="BX50" s="175"/>
      <c r="BY50" s="176" t="s">
        <v>12</v>
      </c>
      <c r="BZ50" s="180"/>
      <c r="CA50" s="180"/>
      <c r="CB50" s="180"/>
      <c r="CC50" s="228">
        <f>CE50-90</f>
        <v>45150</v>
      </c>
      <c r="CD50" s="228">
        <f>IF(DAY(CC50)&lt;=15,DATE(YEAR(CC50),MONTH(CC50),1),EOMONTH(CC50,0))</f>
        <v>45139</v>
      </c>
      <c r="CE50" s="228">
        <f>CG50</f>
        <v>45240</v>
      </c>
      <c r="CF50" s="228">
        <f>IF(DAY(CE50)&lt;=15,DATE(YEAR(CE50),MONTH(CE50),1),EOMONTH(CE50,0))</f>
        <v>45231</v>
      </c>
      <c r="CG50" s="228">
        <v>45240</v>
      </c>
      <c r="CH50" s="228">
        <f>IF(DAY(CG50)&lt;=15,DATE(YEAR(CG50),MONTH(CG50),1),EOMONTH(CG50,0))</f>
        <v>45231</v>
      </c>
      <c r="CI50" s="228">
        <f t="shared" si="65"/>
        <v>45597</v>
      </c>
      <c r="CJ50" s="228">
        <f t="shared" si="66"/>
        <v>45597</v>
      </c>
      <c r="CK50" s="155" t="s">
        <v>830</v>
      </c>
    </row>
    <row r="51" spans="1:89" ht="29.1">
      <c r="A51" s="318" t="s">
        <v>943</v>
      </c>
      <c r="B51" s="137" t="s">
        <v>888</v>
      </c>
      <c r="C51" s="138" t="s">
        <v>944</v>
      </c>
      <c r="D51" s="139" t="str">
        <f ca="1">IF(BT51&lt;TODAY(),"Terminé",(IF(BS51&gt;=TODAY(),"À venir","En cours")))</f>
        <v>En cours</v>
      </c>
      <c r="E51" s="251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313">
        <f>BT51</f>
        <v>45977</v>
      </c>
      <c r="BF51" s="155"/>
      <c r="BG51" s="155"/>
      <c r="BH51" s="155"/>
      <c r="BI51" s="155"/>
      <c r="BJ51" s="155"/>
      <c r="BK51" s="155"/>
      <c r="BL51" s="155"/>
      <c r="BM51" s="155"/>
      <c r="BN51" s="221" t="s">
        <v>943</v>
      </c>
      <c r="BO51" s="227" t="s">
        <v>943</v>
      </c>
      <c r="BP51" s="187" t="s">
        <v>818</v>
      </c>
      <c r="BQ51" s="217"/>
      <c r="BR51" s="292" t="s">
        <v>60</v>
      </c>
      <c r="BS51" s="222">
        <v>45429</v>
      </c>
      <c r="BT51" s="222">
        <v>45977</v>
      </c>
      <c r="BU51" s="219">
        <f>IF(DAY(BS51)&lt;=15,DATE(YEAR(BS51),MONTH(BS51),1),EOMONTH(BS51,0))</f>
        <v>45443</v>
      </c>
      <c r="BV51" s="219">
        <f>IF(DAY(BT51)&lt;=15,DATE(YEAR(BT51),MONTH(BT51),1),EOMONTH(BT51,0))</f>
        <v>45991</v>
      </c>
      <c r="BW51" s="175"/>
      <c r="BX51" s="175"/>
      <c r="BY51" s="176"/>
      <c r="BZ51" s="180"/>
      <c r="CA51" s="180"/>
      <c r="CB51" s="180"/>
      <c r="CC51" s="228">
        <f>CE51-90</f>
        <v>45151</v>
      </c>
      <c r="CD51" s="228">
        <f>IF(DAY(CC51)&lt;=15,DATE(YEAR(CC51),MONTH(CC51),1),EOMONTH(CC51,0))</f>
        <v>45139</v>
      </c>
      <c r="CE51" s="228">
        <f>CG51</f>
        <v>45241</v>
      </c>
      <c r="CF51" s="228">
        <f>IF(DAY(CE51)&lt;=15,DATE(YEAR(CE51),MONTH(CE51),1),EOMONTH(CE51,0))</f>
        <v>45231</v>
      </c>
      <c r="CG51" s="228">
        <v>45241</v>
      </c>
      <c r="CH51" s="228">
        <f>IF(DAY(CG51)&lt;=15,DATE(YEAR(CG51),MONTH(CG51),1),EOMONTH(CG51,0))</f>
        <v>45231</v>
      </c>
      <c r="CI51" s="228">
        <f>BS51</f>
        <v>45429</v>
      </c>
      <c r="CJ51" s="228">
        <f>IF(DAY(CI51)&lt;=15,DATE(YEAR(CI51),MONTH(CI51),1),EOMONTH(CI51,0))</f>
        <v>45443</v>
      </c>
      <c r="CK51" s="155" t="s">
        <v>820</v>
      </c>
    </row>
    <row r="52" spans="1:89" ht="32.25" customHeight="1">
      <c r="A52" s="318" t="s">
        <v>945</v>
      </c>
      <c r="B52" s="137" t="s">
        <v>888</v>
      </c>
      <c r="C52" s="138" t="s">
        <v>946</v>
      </c>
      <c r="D52" s="139" t="str">
        <f ca="1">IF(BT52&lt;TODAY(),"Terminé",(IF(BS52&gt;=TODAY(),"À venir","En cours")))</f>
        <v>En cours</v>
      </c>
      <c r="E52" s="251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313">
        <f>BT52</f>
        <v>46956</v>
      </c>
      <c r="BF52" s="155"/>
      <c r="BG52" s="155"/>
      <c r="BH52" s="155"/>
      <c r="BI52" s="155"/>
      <c r="BJ52" s="155"/>
      <c r="BK52" s="155"/>
      <c r="BL52" s="155"/>
      <c r="BM52" s="155"/>
      <c r="BN52" s="221" t="s">
        <v>945</v>
      </c>
      <c r="BO52" s="227" t="s">
        <v>945</v>
      </c>
      <c r="BP52" s="187" t="s">
        <v>818</v>
      </c>
      <c r="BQ52" s="217" t="s">
        <v>947</v>
      </c>
      <c r="BR52" s="292" t="s">
        <v>60</v>
      </c>
      <c r="BS52" s="222">
        <v>45496</v>
      </c>
      <c r="BT52" s="222">
        <v>46956</v>
      </c>
      <c r="BU52" s="219">
        <f>IF(DAY(BS52)&lt;=15,DATE(YEAR(BS52),MONTH(BS52),1),EOMONTH(BS52,0))</f>
        <v>45504</v>
      </c>
      <c r="BV52" s="219">
        <f>IF(DAY(BT52)&lt;=15,DATE(YEAR(BT52),MONTH(BT52),1),EOMONTH(BT52,0))</f>
        <v>46965</v>
      </c>
      <c r="BW52" s="175"/>
      <c r="BX52" s="175"/>
      <c r="BY52" s="176"/>
      <c r="BZ52" s="180"/>
      <c r="CA52" s="180"/>
      <c r="CB52" s="180"/>
      <c r="CC52" s="228">
        <f>CE52-90</f>
        <v>45152</v>
      </c>
      <c r="CD52" s="228">
        <f>IF(DAY(CC52)&lt;=15,DATE(YEAR(CC52),MONTH(CC52),1),EOMONTH(CC52,0))</f>
        <v>45139</v>
      </c>
      <c r="CE52" s="228">
        <f>CG52</f>
        <v>45242</v>
      </c>
      <c r="CF52" s="228">
        <f>IF(DAY(CE52)&lt;=15,DATE(YEAR(CE52),MONTH(CE52),1),EOMONTH(CE52,0))</f>
        <v>45231</v>
      </c>
      <c r="CG52" s="228">
        <v>45242</v>
      </c>
      <c r="CH52" s="228">
        <f>IF(DAY(CG52)&lt;=15,DATE(YEAR(CG52),MONTH(CG52),1),EOMONTH(CG52,0))</f>
        <v>45231</v>
      </c>
      <c r="CI52" s="228">
        <f>BS52</f>
        <v>45496</v>
      </c>
      <c r="CJ52" s="228">
        <f>IF(DAY(CI52)&lt;=15,DATE(YEAR(CI52),MONTH(CI52),1),EOMONTH(CI52,0))</f>
        <v>45504</v>
      </c>
      <c r="CK52" s="155" t="s">
        <v>948</v>
      </c>
    </row>
  </sheetData>
  <sheetProtection algorithmName="SHA-512" hashValue="guTex/I+/yrMFikqPDxi35dRZpipVu+DYkerMKs31oWWaZdPyyBMDrJr03jJYO11TQBL5haYmAPNGmqrOWw0VQ==" saltValue="N3BirKr1o5l6ayYHS5d65Q==" spinCount="100000" sheet="1" formatCells="0" autoFilter="0"/>
  <autoFilter ref="A6:D51" xr:uid="{3F1477A9-42E3-42CE-9527-93418135888E}">
    <sortState xmlns:xlrd2="http://schemas.microsoft.com/office/spreadsheetml/2017/richdata2" ref="A7:D35">
      <sortCondition ref="B6:B51"/>
    </sortState>
  </autoFilter>
  <mergeCells count="5">
    <mergeCell ref="E5:P5"/>
    <mergeCell ref="AC5:AN5"/>
    <mergeCell ref="Q5:AB5"/>
    <mergeCell ref="A4:B4"/>
    <mergeCell ref="AO5:AZ5"/>
  </mergeCells>
  <phoneticPr fontId="12" type="noConversion"/>
  <conditionalFormatting sqref="C2">
    <cfRule type="expression" dxfId="43" priority="704">
      <formula>AND(CF$6&gt;=#REF!,CF$6&lt;=#REF!)</formula>
    </cfRule>
    <cfRule type="expression" dxfId="42" priority="705">
      <formula>AND(CF$6&gt;=#REF!,CF$6&lt;=#REF!)</formula>
    </cfRule>
    <cfRule type="expression" dxfId="41" priority="706">
      <formula>AND(CF$6&gt;=#REF!,CF$6&lt;=#REF!)</formula>
    </cfRule>
    <cfRule type="expression" dxfId="40" priority="707">
      <formula>AND(CF$6&gt;=#REF!,CF$6&lt;=#REF!)</formula>
    </cfRule>
  </conditionalFormatting>
  <conditionalFormatting sqref="D1:D5 D53:D1048576">
    <cfRule type="containsText" dxfId="39" priority="57" operator="containsText" text="A venir">
      <formula>NOT(ISERROR(SEARCH("A venir",D1)))</formula>
    </cfRule>
  </conditionalFormatting>
  <conditionalFormatting sqref="D1:D1048576">
    <cfRule type="containsText" dxfId="38" priority="29" operator="containsText" text="Term">
      <formula>NOT(ISERROR(SEARCH("Term",D1)))</formula>
    </cfRule>
  </conditionalFormatting>
  <conditionalFormatting sqref="D6:D52">
    <cfRule type="containsText" dxfId="37" priority="30" operator="containsText" text="À venir">
      <formula>NOT(ISERROR(SEARCH("À venir",D6)))</formula>
    </cfRule>
  </conditionalFormatting>
  <conditionalFormatting sqref="D7:D52">
    <cfRule type="containsText" dxfId="36" priority="708" operator="containsText" text="En cours">
      <formula>NOT(ISERROR(SEARCH("En cours",D7)))</formula>
    </cfRule>
    <cfRule type="expression" dxfId="35" priority="709">
      <formula>AND(D$6&gt;=#REF!,D$6&lt;=#REF!)</formula>
    </cfRule>
    <cfRule type="expression" dxfId="34" priority="710">
      <formula>AND(D$6&gt;=$CC7,D$6&lt;=$CD7)</formula>
    </cfRule>
    <cfRule type="expression" dxfId="33" priority="711">
      <formula>AND(D$6&gt;=#REF!,D$6&lt;=#REF!)</formula>
    </cfRule>
  </conditionalFormatting>
  <conditionalFormatting sqref="E7:AZ52">
    <cfRule type="expression" dxfId="32" priority="1">
      <formula>AND(E$6&gt;=$BU7,E$6&lt;=$BV7)</formula>
    </cfRule>
    <cfRule type="expression" dxfId="31" priority="2">
      <formula>AND(E$6&gt;=$CH7,E$6&lt;=$CJ7)</formula>
    </cfRule>
    <cfRule type="expression" dxfId="30" priority="3">
      <formula>AND(E$6&gt;=$CD7,E$6&lt;=$CF7)</formula>
    </cfRule>
  </conditionalFormatting>
  <conditionalFormatting sqref="BN23">
    <cfRule type="duplicateValues" dxfId="29" priority="9"/>
  </conditionalFormatting>
  <conditionalFormatting sqref="BN26">
    <cfRule type="duplicateValues" dxfId="28" priority="8"/>
  </conditionalFormatting>
  <conditionalFormatting sqref="BN30">
    <cfRule type="duplicateValues" dxfId="27" priority="7"/>
  </conditionalFormatting>
  <conditionalFormatting sqref="BO1:BO1048576">
    <cfRule type="duplicateValues" dxfId="26" priority="10"/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2A06AE5-17F7-4A29-8CDE-ACF0EA5CA0F9}">
          <x14:formula1>
            <xm:f>Feuil1!$A$1:$A$3</xm:f>
          </x14:formula1>
          <xm:sqref>BW48 BW7:BW43</xm:sqref>
        </x14:dataValidation>
        <x14:dataValidation type="list" allowBlank="1" showInputMessage="1" showErrorMessage="1" xr:uid="{D85E9834-B2F1-43FF-B915-B34369F5A6D5}">
          <x14:formula1>
            <xm:f>Feuil1!$A$7:$A$13</xm:f>
          </x14:formula1>
          <xm:sqref>BY49:BY51 BY7:BY47</xm:sqref>
        </x14:dataValidation>
        <x14:dataValidation type="list" allowBlank="1" showInputMessage="1" showErrorMessage="1" xr:uid="{EDA394FB-0DE5-4540-AF09-2FD5EF3C754B}">
          <x14:formula1>
            <xm:f>Feuil1!$D$7:$D$8</xm:f>
          </x14:formula1>
          <xm:sqref>CA7:CB43</xm:sqref>
        </x14:dataValidation>
        <x14:dataValidation type="list" allowBlank="1" showInputMessage="1" showErrorMessage="1" xr:uid="{1DAFFCF8-4D0E-4247-B943-DE901FD6E389}">
          <x14:formula1>
            <xm:f>Feuil1!$B$7:$B$9</xm:f>
          </x14:formula1>
          <xm:sqref>BZ7:BZ43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61AA-8D60-4BDB-B8B4-71D45CA2EB6B}">
  <sheetPr>
    <pageSetUpPr fitToPage="1"/>
  </sheetPr>
  <dimension ref="A1:CJ17"/>
  <sheetViews>
    <sheetView showGridLines="0" zoomScale="80" zoomScaleNormal="80" workbookViewId="0">
      <pane xSplit="4" ySplit="6" topLeftCell="Q12" activePane="bottomRight" state="frozen"/>
      <selection pane="bottomRight" activeCell="C10" sqref="C10"/>
      <selection pane="bottomLeft" activeCell="B2" sqref="B2"/>
      <selection pane="topRight"/>
    </sheetView>
  </sheetViews>
  <sheetFormatPr defaultColWidth="15.5703125" defaultRowHeight="14.45"/>
  <cols>
    <col min="1" max="1" width="16.85546875" style="272" customWidth="1"/>
    <col min="2" max="2" width="29.140625" style="148" customWidth="1"/>
    <col min="3" max="3" width="63.85546875" style="204" customWidth="1"/>
    <col min="4" max="4" width="10.85546875" style="150" customWidth="1"/>
    <col min="5" max="16" width="3.140625" style="151" hidden="1" customWidth="1"/>
    <col min="17" max="52" width="3.140625" style="151" customWidth="1"/>
    <col min="53" max="53" width="14.5703125" style="152" customWidth="1"/>
    <col min="54" max="54" width="12.140625" style="231" customWidth="1"/>
    <col min="55" max="55" width="19.85546875" style="272" customWidth="1"/>
    <col min="56" max="57" width="15.5703125" style="148" customWidth="1"/>
    <col min="58" max="58" width="15.5703125" style="199" customWidth="1"/>
    <col min="59" max="60" width="15.5703125" style="152" customWidth="1"/>
    <col min="61" max="62" width="15.5703125" style="154" customWidth="1"/>
    <col min="63" max="63" width="15.5703125" style="199" customWidth="1"/>
    <col min="64" max="64" width="15.5703125" style="155" customWidth="1"/>
    <col min="65" max="65" width="18" style="155" customWidth="1"/>
    <col min="66" max="66" width="18" style="155" hidden="1" customWidth="1"/>
    <col min="67" max="67" width="22" style="155" hidden="1" customWidth="1"/>
    <col min="68" max="68" width="18" style="155" hidden="1" customWidth="1"/>
    <col min="69" max="69" width="17.7109375" style="150" hidden="1" customWidth="1"/>
    <col min="70" max="75" width="15.5703125" style="150" hidden="1" customWidth="1"/>
    <col min="76" max="76" width="55.28515625" style="148" hidden="1" customWidth="1"/>
    <col min="77" max="77" width="22" style="155" hidden="1" customWidth="1"/>
    <col min="78" max="88" width="15.5703125" style="155" hidden="1" customWidth="1"/>
    <col min="89" max="16384" width="15.5703125" style="155"/>
  </cols>
  <sheetData>
    <row r="1" spans="1:88" s="192" customFormat="1" ht="9" hidden="1" customHeight="1">
      <c r="A1" s="267"/>
      <c r="B1" s="190"/>
      <c r="C1" s="204"/>
      <c r="D1" s="150"/>
      <c r="E1" s="191">
        <f t="shared" ref="E1:AZ1" si="0">VALUE(YEAR(E6)&amp;TEXT(MONTH(E6),"00"))</f>
        <v>202401</v>
      </c>
      <c r="F1" s="191">
        <f t="shared" si="0"/>
        <v>202402</v>
      </c>
      <c r="G1" s="191">
        <f t="shared" si="0"/>
        <v>202403</v>
      </c>
      <c r="H1" s="191">
        <f t="shared" si="0"/>
        <v>202404</v>
      </c>
      <c r="I1" s="191">
        <f t="shared" si="0"/>
        <v>202405</v>
      </c>
      <c r="J1" s="191">
        <f t="shared" si="0"/>
        <v>202406</v>
      </c>
      <c r="K1" s="191">
        <f t="shared" si="0"/>
        <v>202407</v>
      </c>
      <c r="L1" s="191">
        <f t="shared" si="0"/>
        <v>202408</v>
      </c>
      <c r="M1" s="191">
        <f t="shared" si="0"/>
        <v>202409</v>
      </c>
      <c r="N1" s="191">
        <f t="shared" si="0"/>
        <v>202410</v>
      </c>
      <c r="O1" s="191">
        <f t="shared" si="0"/>
        <v>202411</v>
      </c>
      <c r="P1" s="191">
        <f t="shared" si="0"/>
        <v>202412</v>
      </c>
      <c r="Q1" s="191">
        <f t="shared" si="0"/>
        <v>202501</v>
      </c>
      <c r="R1" s="191">
        <f t="shared" si="0"/>
        <v>202502</v>
      </c>
      <c r="S1" s="191">
        <f t="shared" si="0"/>
        <v>202503</v>
      </c>
      <c r="T1" s="191">
        <f t="shared" si="0"/>
        <v>202504</v>
      </c>
      <c r="U1" s="191">
        <f t="shared" si="0"/>
        <v>202505</v>
      </c>
      <c r="V1" s="191">
        <f t="shared" si="0"/>
        <v>202506</v>
      </c>
      <c r="W1" s="191">
        <f t="shared" si="0"/>
        <v>202507</v>
      </c>
      <c r="X1" s="191">
        <f t="shared" si="0"/>
        <v>202508</v>
      </c>
      <c r="Y1" s="191">
        <f t="shared" si="0"/>
        <v>202509</v>
      </c>
      <c r="Z1" s="191">
        <f t="shared" si="0"/>
        <v>202510</v>
      </c>
      <c r="AA1" s="191">
        <f t="shared" si="0"/>
        <v>202511</v>
      </c>
      <c r="AB1" s="191">
        <f t="shared" si="0"/>
        <v>202512</v>
      </c>
      <c r="AC1" s="191">
        <f t="shared" si="0"/>
        <v>202601</v>
      </c>
      <c r="AD1" s="191">
        <f t="shared" si="0"/>
        <v>202602</v>
      </c>
      <c r="AE1" s="191">
        <f t="shared" si="0"/>
        <v>202603</v>
      </c>
      <c r="AF1" s="191">
        <f t="shared" si="0"/>
        <v>202604</v>
      </c>
      <c r="AG1" s="191">
        <f t="shared" si="0"/>
        <v>202605</v>
      </c>
      <c r="AH1" s="191">
        <f t="shared" si="0"/>
        <v>202606</v>
      </c>
      <c r="AI1" s="191">
        <f t="shared" si="0"/>
        <v>202607</v>
      </c>
      <c r="AJ1" s="191">
        <f t="shared" si="0"/>
        <v>202608</v>
      </c>
      <c r="AK1" s="191">
        <f t="shared" si="0"/>
        <v>202609</v>
      </c>
      <c r="AL1" s="191">
        <f t="shared" si="0"/>
        <v>202610</v>
      </c>
      <c r="AM1" s="191">
        <f t="shared" si="0"/>
        <v>202611</v>
      </c>
      <c r="AN1" s="191">
        <f t="shared" si="0"/>
        <v>202612</v>
      </c>
      <c r="AO1" s="191">
        <f t="shared" si="0"/>
        <v>202701</v>
      </c>
      <c r="AP1" s="191">
        <f t="shared" si="0"/>
        <v>202702</v>
      </c>
      <c r="AQ1" s="191">
        <f t="shared" si="0"/>
        <v>202703</v>
      </c>
      <c r="AR1" s="191">
        <f t="shared" si="0"/>
        <v>202704</v>
      </c>
      <c r="AS1" s="191">
        <f t="shared" si="0"/>
        <v>202705</v>
      </c>
      <c r="AT1" s="191">
        <f t="shared" si="0"/>
        <v>202706</v>
      </c>
      <c r="AU1" s="191">
        <f t="shared" si="0"/>
        <v>202707</v>
      </c>
      <c r="AV1" s="191">
        <f t="shared" si="0"/>
        <v>202708</v>
      </c>
      <c r="AW1" s="191">
        <f t="shared" si="0"/>
        <v>202709</v>
      </c>
      <c r="AX1" s="191">
        <f t="shared" si="0"/>
        <v>202710</v>
      </c>
      <c r="AY1" s="191">
        <f t="shared" si="0"/>
        <v>202711</v>
      </c>
      <c r="AZ1" s="191">
        <f t="shared" si="0"/>
        <v>202712</v>
      </c>
      <c r="BA1" s="152"/>
      <c r="BB1" s="193"/>
      <c r="BC1" s="267"/>
      <c r="BG1" s="195"/>
      <c r="BH1" s="195"/>
      <c r="BI1" s="194"/>
      <c r="BJ1" s="194"/>
      <c r="BK1" s="199"/>
      <c r="BL1" s="268"/>
      <c r="BM1" s="268"/>
      <c r="BN1" s="268"/>
      <c r="BO1" s="268"/>
      <c r="BP1" s="268"/>
      <c r="BX1" s="190"/>
    </row>
    <row r="2" spans="1:88" ht="21" customHeight="1">
      <c r="A2" s="269"/>
      <c r="B2" s="158"/>
      <c r="C2" s="234" t="s">
        <v>20</v>
      </c>
      <c r="BB2" s="198"/>
      <c r="BC2" s="269"/>
      <c r="BD2" s="158" t="s">
        <v>21</v>
      </c>
      <c r="BM2" s="270"/>
      <c r="BN2" s="270"/>
      <c r="BO2" s="270"/>
      <c r="BP2" s="270"/>
    </row>
    <row r="3" spans="1:88" ht="22.5" customHeight="1">
      <c r="A3" s="155"/>
      <c r="B3" s="271"/>
      <c r="C3" s="236" t="s">
        <v>22</v>
      </c>
      <c r="BB3" s="198"/>
      <c r="BC3" s="269"/>
      <c r="BE3" s="271"/>
      <c r="BF3" s="271"/>
      <c r="BG3" s="271"/>
      <c r="BM3" s="270"/>
      <c r="BN3" s="270"/>
      <c r="BO3" s="270"/>
      <c r="BP3" s="270"/>
    </row>
    <row r="4" spans="1:88" ht="36" customHeight="1">
      <c r="A4" s="406" t="s">
        <v>949</v>
      </c>
      <c r="B4" s="406"/>
      <c r="C4" s="237" t="s">
        <v>24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B4" s="198"/>
      <c r="BC4" s="269"/>
      <c r="BD4" s="158" t="s">
        <v>25</v>
      </c>
      <c r="BM4" s="270"/>
      <c r="BN4" s="270"/>
      <c r="BO4" s="270"/>
      <c r="BP4" s="270"/>
    </row>
    <row r="5" spans="1:88" ht="18">
      <c r="A5" s="269"/>
      <c r="B5" s="158"/>
      <c r="C5" s="158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>
        <v>2027</v>
      </c>
      <c r="AP5" s="395"/>
      <c r="AQ5" s="395"/>
      <c r="AR5" s="395"/>
      <c r="AS5" s="395"/>
      <c r="AT5" s="395"/>
      <c r="AU5" s="395"/>
      <c r="AV5" s="395"/>
      <c r="AW5" s="395"/>
      <c r="AX5" s="395"/>
      <c r="AY5" s="395"/>
      <c r="AZ5" s="395"/>
      <c r="BB5" s="198"/>
      <c r="BC5" s="269"/>
      <c r="BD5" s="158"/>
      <c r="BM5" s="270"/>
      <c r="BN5" s="270"/>
      <c r="BO5" s="270"/>
      <c r="BP5" s="270"/>
    </row>
    <row r="6" spans="1:88" s="207" customFormat="1" ht="43.5">
      <c r="A6" s="135" t="s">
        <v>26</v>
      </c>
      <c r="B6" s="135" t="s">
        <v>950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208" t="s">
        <v>31</v>
      </c>
      <c r="BO6" s="347" t="s">
        <v>32</v>
      </c>
      <c r="BP6" s="348" t="s">
        <v>200</v>
      </c>
      <c r="BQ6" s="349" t="s">
        <v>34</v>
      </c>
      <c r="BR6" s="350" t="s">
        <v>35</v>
      </c>
      <c r="BS6" s="351" t="s">
        <v>36</v>
      </c>
      <c r="BT6" s="351" t="s">
        <v>30</v>
      </c>
      <c r="BU6" s="352" t="s">
        <v>37</v>
      </c>
      <c r="BV6" s="353" t="s">
        <v>38</v>
      </c>
      <c r="BW6" s="354" t="s">
        <v>39</v>
      </c>
      <c r="BX6" s="348" t="s">
        <v>40</v>
      </c>
      <c r="BY6" s="337" t="s">
        <v>6</v>
      </c>
      <c r="BZ6" s="169" t="s">
        <v>7</v>
      </c>
      <c r="CA6" s="169" t="s">
        <v>8</v>
      </c>
      <c r="CB6" s="169" t="s">
        <v>41</v>
      </c>
      <c r="CC6" s="170" t="s">
        <v>42</v>
      </c>
      <c r="CD6" s="171" t="s">
        <v>43</v>
      </c>
      <c r="CE6" s="172" t="s">
        <v>44</v>
      </c>
      <c r="CF6" s="171" t="s">
        <v>43</v>
      </c>
      <c r="CG6" s="173" t="s">
        <v>45</v>
      </c>
      <c r="CH6" s="171" t="s">
        <v>43</v>
      </c>
      <c r="CI6" s="173" t="s">
        <v>46</v>
      </c>
      <c r="CJ6" s="171" t="s">
        <v>43</v>
      </c>
    </row>
    <row r="7" spans="1:88" ht="36.6" customHeight="1">
      <c r="A7" s="137" t="s">
        <v>951</v>
      </c>
      <c r="B7" s="137" t="s">
        <v>952</v>
      </c>
      <c r="C7" s="137" t="s">
        <v>953</v>
      </c>
      <c r="D7" s="139" t="str">
        <f t="shared" ref="D7:D15" ca="1" si="1">IF(BT7&lt;TODAY(),"Terminé",(IF(BS7&gt;=TODAY(),"À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17" si="2">BT7</f>
        <v>46850</v>
      </c>
      <c r="BN7" s="368" t="s">
        <v>954</v>
      </c>
      <c r="BO7" s="227" t="s">
        <v>951</v>
      </c>
      <c r="BP7" s="175" t="s">
        <v>674</v>
      </c>
      <c r="BQ7" s="180" t="s">
        <v>674</v>
      </c>
      <c r="BR7" s="274" t="s">
        <v>60</v>
      </c>
      <c r="BS7" s="255">
        <v>45390</v>
      </c>
      <c r="BT7" s="255">
        <f>BS7+1460</f>
        <v>46850</v>
      </c>
      <c r="BU7" s="273">
        <f t="shared" ref="BU7:BV17" si="3">IF(DAY(BS7)&lt;=15,DATE(YEAR(BS7),MONTH(BS7),1),EOMONTH(BS7,0))</f>
        <v>45383</v>
      </c>
      <c r="BV7" s="273">
        <f t="shared" si="3"/>
        <v>46844</v>
      </c>
      <c r="BW7" s="180" t="s">
        <v>2</v>
      </c>
      <c r="BX7" s="176" t="s">
        <v>955</v>
      </c>
      <c r="BY7" s="176" t="s">
        <v>19</v>
      </c>
      <c r="BZ7" s="180" t="s">
        <v>13</v>
      </c>
      <c r="CA7" s="180"/>
      <c r="CB7" s="180"/>
      <c r="CC7" s="228">
        <f>CE7-90</f>
        <v>45180</v>
      </c>
      <c r="CD7" s="228">
        <f>IF(DAY(CC7)&lt;=15,DATE(YEAR(CC7),MONTH(CC7),1),EOMONTH(CC7,0))</f>
        <v>45170</v>
      </c>
      <c r="CE7" s="228">
        <f>CG7</f>
        <v>45270</v>
      </c>
      <c r="CF7" s="228">
        <f>IF(DAY(CE7)&lt;=15,DATE(YEAR(CE7),MONTH(CE7),1),EOMONTH(CE7,0))</f>
        <v>45261</v>
      </c>
      <c r="CG7" s="228">
        <f>CI7-120</f>
        <v>45270</v>
      </c>
      <c r="CH7" s="228">
        <f>IF(DAY(CG7)&lt;=15,DATE(YEAR(CG7),MONTH(CG7),1),EOMONTH(CG7,0))</f>
        <v>45261</v>
      </c>
      <c r="CI7" s="228">
        <f t="shared" ref="CI7:CI17" si="4">BS7</f>
        <v>45390</v>
      </c>
      <c r="CJ7" s="228">
        <f t="shared" ref="CJ7:CJ17" si="5">IF(DAY(CI7)&lt;=15,DATE(YEAR(CI7),MONTH(CI7),1),EOMONTH(CI7,0))</f>
        <v>45383</v>
      </c>
    </row>
    <row r="8" spans="1:88" ht="35.1" customHeight="1">
      <c r="A8" s="137" t="s">
        <v>956</v>
      </c>
      <c r="B8" s="137" t="s">
        <v>674</v>
      </c>
      <c r="C8" s="137" t="s">
        <v>957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 t="shared" si="2"/>
        <v>46270</v>
      </c>
      <c r="BN8" s="368" t="s">
        <v>958</v>
      </c>
      <c r="BO8" s="275" t="s">
        <v>956</v>
      </c>
      <c r="BP8" s="175" t="s">
        <v>674</v>
      </c>
      <c r="BQ8" s="180" t="s">
        <v>674</v>
      </c>
      <c r="BR8" s="214" t="s">
        <v>205</v>
      </c>
      <c r="BS8" s="255">
        <v>44810</v>
      </c>
      <c r="BT8" s="255">
        <v>46270</v>
      </c>
      <c r="BU8" s="273">
        <f t="shared" si="3"/>
        <v>44805</v>
      </c>
      <c r="BV8" s="273">
        <f t="shared" si="3"/>
        <v>46266</v>
      </c>
      <c r="BW8" s="180" t="s">
        <v>2</v>
      </c>
      <c r="BX8" s="176" t="s">
        <v>959</v>
      </c>
      <c r="BY8" s="176" t="s">
        <v>19</v>
      </c>
      <c r="BZ8" s="180" t="s">
        <v>13</v>
      </c>
      <c r="CA8" s="180"/>
      <c r="CB8" s="180"/>
      <c r="CC8" s="228">
        <f>CE8-90</f>
        <v>44570</v>
      </c>
      <c r="CD8" s="228">
        <f>IF(DAY(CC8)&lt;=15,DATE(YEAR(CC8),MONTH(CC8),1),EOMONTH(CC8,0))</f>
        <v>44562</v>
      </c>
      <c r="CE8" s="228">
        <f>CG8</f>
        <v>44660</v>
      </c>
      <c r="CF8" s="228">
        <f>IF(DAY(CE8)&lt;=15,DATE(YEAR(CE8),MONTH(CE8),1),EOMONTH(CE8,0))</f>
        <v>44652</v>
      </c>
      <c r="CG8" s="228">
        <f>CI8-150</f>
        <v>44660</v>
      </c>
      <c r="CH8" s="228">
        <f>IF(DAY(CG8)&lt;=15,DATE(YEAR(CG8),MONTH(CG8),1),EOMONTH(CG8,0))</f>
        <v>44652</v>
      </c>
      <c r="CI8" s="228">
        <f t="shared" si="4"/>
        <v>44810</v>
      </c>
      <c r="CJ8" s="228">
        <f t="shared" si="5"/>
        <v>44805</v>
      </c>
    </row>
    <row r="9" spans="1:88" ht="32.1" customHeight="1">
      <c r="A9" s="137" t="s">
        <v>75</v>
      </c>
      <c r="B9" s="137" t="s">
        <v>674</v>
      </c>
      <c r="C9" s="137" t="s">
        <v>957</v>
      </c>
      <c r="D9" s="139" t="str">
        <f t="shared" ca="1" si="1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47731</v>
      </c>
      <c r="BN9" s="368" t="s">
        <v>958</v>
      </c>
      <c r="BO9" s="227" t="s">
        <v>70</v>
      </c>
      <c r="BP9" s="175" t="s">
        <v>674</v>
      </c>
      <c r="BQ9" s="180" t="s">
        <v>674</v>
      </c>
      <c r="BR9" s="214" t="s">
        <v>205</v>
      </c>
      <c r="BS9" s="255">
        <v>46281</v>
      </c>
      <c r="BT9" s="255">
        <v>47731</v>
      </c>
      <c r="BU9" s="273">
        <f t="shared" si="3"/>
        <v>46295</v>
      </c>
      <c r="BV9" s="273">
        <f t="shared" si="3"/>
        <v>47727</v>
      </c>
      <c r="BW9" s="180" t="s">
        <v>2</v>
      </c>
      <c r="BX9" s="176" t="s">
        <v>959</v>
      </c>
      <c r="BY9" s="176" t="s">
        <v>19</v>
      </c>
      <c r="BZ9" s="180" t="s">
        <v>13</v>
      </c>
      <c r="CA9" s="180" t="s">
        <v>11</v>
      </c>
      <c r="CB9" s="180"/>
      <c r="CC9" s="228">
        <f>CE9-120</f>
        <v>46011</v>
      </c>
      <c r="CD9" s="228">
        <f>IF(DAY(CC9)&lt;=15,DATE(YEAR(CC9),MONTH(CC9),1),EOMONTH(CC9,0))</f>
        <v>46022</v>
      </c>
      <c r="CE9" s="228">
        <f>CG9</f>
        <v>46131</v>
      </c>
      <c r="CF9" s="228">
        <f>IF(DAY(CE9)&lt;=15,DATE(YEAR(CE9),MONTH(CE9),1),EOMONTH(CE9,0))</f>
        <v>46142</v>
      </c>
      <c r="CG9" s="228">
        <f>CI9-150</f>
        <v>46131</v>
      </c>
      <c r="CH9" s="228">
        <f>IF(DAY(CG9)&lt;=15,DATE(YEAR(CG9),MONTH(CG9),1),EOMONTH(CG9,0))</f>
        <v>46142</v>
      </c>
      <c r="CI9" s="228">
        <f t="shared" si="4"/>
        <v>46281</v>
      </c>
      <c r="CJ9" s="228">
        <f t="shared" si="5"/>
        <v>46295</v>
      </c>
    </row>
    <row r="10" spans="1:88" ht="39.6" customHeight="1">
      <c r="A10" s="137" t="s">
        <v>676</v>
      </c>
      <c r="B10" s="137" t="s">
        <v>674</v>
      </c>
      <c r="C10" s="137" t="s">
        <v>960</v>
      </c>
      <c r="D10" s="139" t="str">
        <f ca="1">IF(BT10&lt;TODAY(),"Terminé",(IF(BS10&gt;=TODAY(),"À venir","En cours")))</f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>BT10</f>
        <v>45927</v>
      </c>
      <c r="BN10" s="368" t="s">
        <v>676</v>
      </c>
      <c r="BO10" s="227" t="s">
        <v>676</v>
      </c>
      <c r="BP10" s="175" t="s">
        <v>674</v>
      </c>
      <c r="BQ10" s="180" t="s">
        <v>674</v>
      </c>
      <c r="BR10" s="214" t="s">
        <v>205</v>
      </c>
      <c r="BS10" s="255">
        <v>44375</v>
      </c>
      <c r="BT10" s="255">
        <v>45927</v>
      </c>
      <c r="BU10" s="273">
        <f t="shared" ref="BU10:BV10" si="6">IF(DAY(BS10)&lt;=15,DATE(YEAR(BS10),MONTH(BS10),1),EOMONTH(BS10,0))</f>
        <v>44377</v>
      </c>
      <c r="BV10" s="273">
        <f t="shared" si="6"/>
        <v>45930</v>
      </c>
      <c r="BW10" s="180" t="s">
        <v>2</v>
      </c>
      <c r="BX10" s="176" t="s">
        <v>961</v>
      </c>
      <c r="BY10" s="176" t="s">
        <v>19</v>
      </c>
      <c r="BZ10" s="180" t="s">
        <v>13</v>
      </c>
      <c r="CA10" s="180"/>
      <c r="CB10" s="180"/>
      <c r="CC10" s="228">
        <f>CE10-90</f>
        <v>44135</v>
      </c>
      <c r="CD10" s="228">
        <f>IF(DAY(CC10)&lt;=15,DATE(YEAR(CC10),MONTH(CC10),1),EOMONTH(CC10,0))</f>
        <v>44135</v>
      </c>
      <c r="CE10" s="228">
        <f>CG10</f>
        <v>44225</v>
      </c>
      <c r="CF10" s="228">
        <f>IF(DAY(CE10)&lt;=15,DATE(YEAR(CE10),MONTH(CE10),1),EOMONTH(CE10,0))</f>
        <v>44227</v>
      </c>
      <c r="CG10" s="228">
        <f>CI10-150</f>
        <v>44225</v>
      </c>
      <c r="CH10" s="228">
        <f>IF(DAY(CG10)&lt;=15,DATE(YEAR(CG10),MONTH(CG10),1),EOMONTH(CG10,0))</f>
        <v>44227</v>
      </c>
      <c r="CI10" s="228">
        <f>BS10</f>
        <v>44375</v>
      </c>
      <c r="CJ10" s="228">
        <f>IF(DAY(CI10)&lt;=15,DATE(YEAR(CI10),MONTH(CI10),1),EOMONTH(CI10,0))</f>
        <v>44377</v>
      </c>
    </row>
    <row r="11" spans="1:88" ht="45" customHeight="1">
      <c r="A11" s="137" t="s">
        <v>962</v>
      </c>
      <c r="B11" s="137" t="s">
        <v>674</v>
      </c>
      <c r="C11" s="137" t="s">
        <v>963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2"/>
        <v>46565</v>
      </c>
      <c r="BN11" s="368" t="s">
        <v>964</v>
      </c>
      <c r="BO11" s="227" t="s">
        <v>962</v>
      </c>
      <c r="BP11" s="175" t="s">
        <v>674</v>
      </c>
      <c r="BQ11" s="180" t="s">
        <v>674</v>
      </c>
      <c r="BR11" s="214" t="s">
        <v>205</v>
      </c>
      <c r="BS11" s="255">
        <v>45105</v>
      </c>
      <c r="BT11" s="255">
        <f>BS11+1460</f>
        <v>46565</v>
      </c>
      <c r="BU11" s="273">
        <f t="shared" si="3"/>
        <v>45107</v>
      </c>
      <c r="BV11" s="273">
        <f t="shared" si="3"/>
        <v>46568</v>
      </c>
      <c r="BW11" s="180" t="s">
        <v>2</v>
      </c>
      <c r="BX11" s="176" t="s">
        <v>965</v>
      </c>
      <c r="BY11" s="176" t="s">
        <v>19</v>
      </c>
      <c r="BZ11" s="180" t="s">
        <v>13</v>
      </c>
      <c r="CA11" s="180"/>
      <c r="CB11" s="180"/>
      <c r="CC11" s="228">
        <f>CE11-90</f>
        <v>44865</v>
      </c>
      <c r="CD11" s="228">
        <f>IF(DAY(CC11)&lt;=15,DATE(YEAR(CC11),MONTH(CC11),1),EOMONTH(CC11,0))</f>
        <v>44865</v>
      </c>
      <c r="CE11" s="228">
        <f>CG11</f>
        <v>44955</v>
      </c>
      <c r="CF11" s="228">
        <f>IF(DAY(CE11)&lt;=15,DATE(YEAR(CE11),MONTH(CE11),1),EOMONTH(CE11,0))</f>
        <v>44957</v>
      </c>
      <c r="CG11" s="228">
        <f>CI11-150</f>
        <v>44955</v>
      </c>
      <c r="CH11" s="228">
        <f>IF(DAY(CG11)&lt;=15,DATE(YEAR(CG11),MONTH(CG11),1),EOMONTH(CG11,0))</f>
        <v>44957</v>
      </c>
      <c r="CI11" s="228">
        <f t="shared" si="4"/>
        <v>45105</v>
      </c>
      <c r="CJ11" s="228">
        <f t="shared" si="5"/>
        <v>45107</v>
      </c>
    </row>
    <row r="12" spans="1:88" ht="30" customHeight="1">
      <c r="A12" s="137" t="s">
        <v>966</v>
      </c>
      <c r="B12" s="137" t="s">
        <v>674</v>
      </c>
      <c r="C12" s="137" t="s">
        <v>967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2"/>
        <v>47363</v>
      </c>
      <c r="BN12" s="368" t="s">
        <v>968</v>
      </c>
      <c r="BO12" s="227" t="s">
        <v>966</v>
      </c>
      <c r="BP12" s="175" t="s">
        <v>674</v>
      </c>
      <c r="BQ12" s="180" t="s">
        <v>674</v>
      </c>
      <c r="BR12" s="214"/>
      <c r="BS12" s="255">
        <v>45691</v>
      </c>
      <c r="BT12" s="255">
        <v>47363</v>
      </c>
      <c r="BU12" s="273">
        <f t="shared" si="3"/>
        <v>45689</v>
      </c>
      <c r="BV12" s="273">
        <f t="shared" si="3"/>
        <v>47362</v>
      </c>
      <c r="BW12" s="180"/>
      <c r="BX12" s="176" t="s">
        <v>969</v>
      </c>
      <c r="BY12" s="176" t="s">
        <v>19</v>
      </c>
      <c r="BZ12" s="180"/>
      <c r="CA12" s="180"/>
      <c r="CB12" s="180"/>
      <c r="CC12" s="228">
        <f t="shared" ref="CC12:CC13" si="7">CE12-90</f>
        <v>45451</v>
      </c>
      <c r="CD12" s="228">
        <f t="shared" ref="CD12:CD13" si="8">IF(DAY(CC12)&lt;=15,DATE(YEAR(CC12),MONTH(CC12),1),EOMONTH(CC12,0))</f>
        <v>45444</v>
      </c>
      <c r="CE12" s="228">
        <f t="shared" ref="CE12:CE13" si="9">CG12</f>
        <v>45541</v>
      </c>
      <c r="CF12" s="228">
        <f t="shared" ref="CF12:CF13" si="10">IF(DAY(CE12)&lt;=15,DATE(YEAR(CE12),MONTH(CE12),1),EOMONTH(CE12,0))</f>
        <v>45536</v>
      </c>
      <c r="CG12" s="228">
        <f t="shared" ref="CG12:CG13" si="11">CI12-150</f>
        <v>45541</v>
      </c>
      <c r="CH12" s="228">
        <f t="shared" ref="CH12:CH13" si="12">IF(DAY(CG12)&lt;=15,DATE(YEAR(CG12),MONTH(CG12),1),EOMONTH(CG12,0))</f>
        <v>45536</v>
      </c>
      <c r="CI12" s="228">
        <f t="shared" si="4"/>
        <v>45691</v>
      </c>
      <c r="CJ12" s="228">
        <f t="shared" si="5"/>
        <v>45689</v>
      </c>
    </row>
    <row r="13" spans="1:88" ht="36.6" customHeight="1">
      <c r="A13" s="137" t="s">
        <v>970</v>
      </c>
      <c r="B13" s="137" t="s">
        <v>674</v>
      </c>
      <c r="C13" s="137" t="s">
        <v>971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2"/>
        <v>45914</v>
      </c>
      <c r="BN13" s="368" t="s">
        <v>970</v>
      </c>
      <c r="BO13" s="227" t="s">
        <v>970</v>
      </c>
      <c r="BP13" s="175" t="s">
        <v>674</v>
      </c>
      <c r="BQ13" s="180" t="s">
        <v>674</v>
      </c>
      <c r="BR13" s="214"/>
      <c r="BS13" s="255">
        <v>44454</v>
      </c>
      <c r="BT13" s="255">
        <v>45914</v>
      </c>
      <c r="BU13" s="273">
        <f t="shared" si="3"/>
        <v>44440</v>
      </c>
      <c r="BV13" s="273">
        <f t="shared" si="3"/>
        <v>45901</v>
      </c>
      <c r="BW13" s="180"/>
      <c r="BX13" s="176" t="s">
        <v>971</v>
      </c>
      <c r="BY13" s="176" t="s">
        <v>19</v>
      </c>
      <c r="BZ13" s="180"/>
      <c r="CA13" s="180"/>
      <c r="CB13" s="180"/>
      <c r="CC13" s="228">
        <f t="shared" si="7"/>
        <v>44214</v>
      </c>
      <c r="CD13" s="228">
        <f t="shared" si="8"/>
        <v>44227</v>
      </c>
      <c r="CE13" s="228">
        <f t="shared" si="9"/>
        <v>44304</v>
      </c>
      <c r="CF13" s="228">
        <f t="shared" si="10"/>
        <v>44316</v>
      </c>
      <c r="CG13" s="228">
        <f t="shared" si="11"/>
        <v>44304</v>
      </c>
      <c r="CH13" s="228">
        <f t="shared" si="12"/>
        <v>44316</v>
      </c>
      <c r="CI13" s="228">
        <f t="shared" si="4"/>
        <v>44454</v>
      </c>
      <c r="CJ13" s="228">
        <f t="shared" si="5"/>
        <v>44440</v>
      </c>
    </row>
    <row r="14" spans="1:88" ht="39" customHeight="1">
      <c r="A14" s="137" t="s">
        <v>972</v>
      </c>
      <c r="B14" s="137" t="s">
        <v>674</v>
      </c>
      <c r="C14" s="137" t="s">
        <v>973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2"/>
        <v>46187</v>
      </c>
      <c r="BN14" s="368" t="s">
        <v>972</v>
      </c>
      <c r="BO14" s="227" t="s">
        <v>972</v>
      </c>
      <c r="BP14" s="175" t="s">
        <v>674</v>
      </c>
      <c r="BQ14" s="180" t="s">
        <v>674</v>
      </c>
      <c r="BR14" s="214" t="s">
        <v>205</v>
      </c>
      <c r="BS14" s="255">
        <v>44718</v>
      </c>
      <c r="BT14" s="255">
        <v>46187</v>
      </c>
      <c r="BU14" s="273">
        <f t="shared" si="3"/>
        <v>44713</v>
      </c>
      <c r="BV14" s="273">
        <f t="shared" si="3"/>
        <v>46174</v>
      </c>
      <c r="BW14" s="180" t="s">
        <v>2</v>
      </c>
      <c r="BX14" s="176" t="s">
        <v>974</v>
      </c>
      <c r="BY14" s="176" t="s">
        <v>19</v>
      </c>
      <c r="BZ14" s="180" t="s">
        <v>13</v>
      </c>
      <c r="CA14" s="180"/>
      <c r="CB14" s="180"/>
      <c r="CC14" s="228">
        <f>CE14-90</f>
        <v>44478</v>
      </c>
      <c r="CD14" s="228">
        <f>IF(DAY(CC14)&lt;=15,DATE(YEAR(CC14),MONTH(CC14),1),EOMONTH(CC14,0))</f>
        <v>44470</v>
      </c>
      <c r="CE14" s="228">
        <f>CG14</f>
        <v>44568</v>
      </c>
      <c r="CF14" s="228">
        <f>IF(DAY(CE14)&lt;=15,DATE(YEAR(CE14),MONTH(CE14),1),EOMONTH(CE14,0))</f>
        <v>44562</v>
      </c>
      <c r="CG14" s="228">
        <f>CI14-150</f>
        <v>44568</v>
      </c>
      <c r="CH14" s="228">
        <f>IF(DAY(CG14)&lt;=15,DATE(YEAR(CG14),MONTH(CG14),1),EOMONTH(CG14,0))</f>
        <v>44562</v>
      </c>
      <c r="CI14" s="228">
        <f t="shared" si="4"/>
        <v>44718</v>
      </c>
      <c r="CJ14" s="228">
        <f t="shared" si="5"/>
        <v>44713</v>
      </c>
    </row>
    <row r="15" spans="1:88" ht="40.5" customHeight="1">
      <c r="A15" s="137" t="s">
        <v>975</v>
      </c>
      <c r="B15" s="137" t="s">
        <v>976</v>
      </c>
      <c r="C15" s="137" t="s">
        <v>977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2"/>
        <v>46799.000243055554</v>
      </c>
      <c r="BN15" s="368" t="s">
        <v>978</v>
      </c>
      <c r="BO15" s="227" t="s">
        <v>975</v>
      </c>
      <c r="BP15" s="175" t="s">
        <v>674</v>
      </c>
      <c r="BQ15" s="180" t="s">
        <v>674</v>
      </c>
      <c r="BR15" s="274" t="s">
        <v>60</v>
      </c>
      <c r="BS15" s="255">
        <v>45339</v>
      </c>
      <c r="BT15" s="255">
        <v>46799.000243055554</v>
      </c>
      <c r="BU15" s="273">
        <f t="shared" si="3"/>
        <v>45351</v>
      </c>
      <c r="BV15" s="273">
        <f t="shared" si="3"/>
        <v>46812</v>
      </c>
      <c r="BW15" s="180" t="s">
        <v>2</v>
      </c>
      <c r="BX15" s="176" t="s">
        <v>979</v>
      </c>
      <c r="BY15" s="176" t="s">
        <v>19</v>
      </c>
      <c r="BZ15" s="180" t="s">
        <v>13</v>
      </c>
      <c r="CA15" s="180" t="s">
        <v>11</v>
      </c>
      <c r="CB15" s="180"/>
      <c r="CC15" s="228">
        <f>CE15-90</f>
        <v>45159</v>
      </c>
      <c r="CD15" s="228">
        <f>IF(DAY(CC15)&lt;=15,DATE(YEAR(CC15),MONTH(CC15),1),EOMONTH(CC15,0))</f>
        <v>45169</v>
      </c>
      <c r="CE15" s="228">
        <f>CG15</f>
        <v>45249</v>
      </c>
      <c r="CF15" s="228">
        <f>IF(DAY(CE15)&lt;=15,DATE(YEAR(CE15),MONTH(CE15),1),EOMONTH(CE15,0))</f>
        <v>45260</v>
      </c>
      <c r="CG15" s="228">
        <f>CI15-90</f>
        <v>45249</v>
      </c>
      <c r="CH15" s="228">
        <f>IF(DAY(CG15)&lt;=15,DATE(YEAR(CG15),MONTH(CG15),1),EOMONTH(CG15,0))</f>
        <v>45260</v>
      </c>
      <c r="CI15" s="228">
        <f t="shared" si="4"/>
        <v>45339</v>
      </c>
      <c r="CJ15" s="228">
        <f t="shared" si="5"/>
        <v>45351</v>
      </c>
    </row>
    <row r="16" spans="1:88" customFormat="1" ht="40.5" customHeight="1">
      <c r="A16" s="137" t="s">
        <v>980</v>
      </c>
      <c r="B16" s="137" t="s">
        <v>976</v>
      </c>
      <c r="C16" s="138" t="s">
        <v>981</v>
      </c>
      <c r="D16" s="139" t="str">
        <f ca="1">IF(BT16&lt;TODAY(),"Terminé",(IF(BS16&gt;=TODAY(),"À venir","En cours")))</f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>BT16</f>
        <v>46904</v>
      </c>
      <c r="BB16" s="23"/>
      <c r="BG16" s="23"/>
      <c r="BH16" s="23"/>
      <c r="BI16" s="23"/>
      <c r="BJ16" s="23"/>
      <c r="BK16" s="23"/>
      <c r="BL16" s="23"/>
      <c r="BM16" s="23"/>
      <c r="BN16" s="8" t="s">
        <v>982</v>
      </c>
      <c r="BO16" s="70" t="s">
        <v>980</v>
      </c>
      <c r="BP16" s="53" t="s">
        <v>692</v>
      </c>
      <c r="BQ16" s="14" t="s">
        <v>692</v>
      </c>
      <c r="BR16" s="57" t="s">
        <v>60</v>
      </c>
      <c r="BS16" s="40">
        <v>45444.000243055554</v>
      </c>
      <c r="BT16" s="40">
        <v>46904</v>
      </c>
      <c r="BU16" s="40">
        <f>IF(DAY(BS16)&lt;=15,DATE(YEAR(BS16),MONTH(BS16),1),EOMONTH(BS16,0))</f>
        <v>45444</v>
      </c>
      <c r="BV16" s="40">
        <f>IF(DAY(BT16)&lt;=15,DATE(YEAR(BT16),MONTH(BT16),1),EOMONTH(BT16,0))</f>
        <v>46904</v>
      </c>
      <c r="BW16" s="53" t="s">
        <v>2</v>
      </c>
      <c r="BX16" s="52" t="s">
        <v>983</v>
      </c>
      <c r="BY16" s="46"/>
      <c r="BZ16" s="46" t="s">
        <v>13</v>
      </c>
      <c r="CA16" s="53" t="s">
        <v>11</v>
      </c>
      <c r="CB16" s="53" t="s">
        <v>10</v>
      </c>
      <c r="CC16" s="38">
        <f>CE16-60</f>
        <v>45174.000243055554</v>
      </c>
      <c r="CD16" s="38">
        <f>IF(DAY(CC16)&lt;=15,DATE(YEAR(CC16),MONTH(CC16),1),EOMONTH(CC16,0))</f>
        <v>45170</v>
      </c>
      <c r="CE16" s="38">
        <f>CG16</f>
        <v>45234.000243055554</v>
      </c>
      <c r="CF16" s="38">
        <f>IF(DAY(CE16)&lt;=15,DATE(YEAR(CE16),MONTH(CE16),1),EOMONTH(CE16,0))</f>
        <v>45231</v>
      </c>
      <c r="CG16" s="38">
        <f>CI16-210</f>
        <v>45234.000243055554</v>
      </c>
      <c r="CH16" s="38">
        <f>IF(DAY(CG16)&lt;=15,DATE(YEAR(CG16),MONTH(CG16),1),EOMONTH(CG16,0))</f>
        <v>45231</v>
      </c>
      <c r="CI16" s="38">
        <f>BS16</f>
        <v>45444.000243055554</v>
      </c>
      <c r="CJ16" s="38">
        <f>IF(DAY(CI16)&lt;=15,DATE(YEAR(CI16),MONTH(CI16),1),EOMONTH(CI16,0))</f>
        <v>45444</v>
      </c>
    </row>
    <row r="17" spans="1:88" ht="24.6" hidden="1" customHeight="1">
      <c r="A17" s="137" t="s">
        <v>984</v>
      </c>
      <c r="B17" s="137" t="s">
        <v>976</v>
      </c>
      <c r="C17" s="137" t="s">
        <v>985</v>
      </c>
      <c r="D17" s="139" t="str">
        <f t="shared" ref="D17" ca="1" si="13">IF(BT17&lt;TODAY(),"Terminé",(IF(BS17&gt;=TODAY(),"A venir","En cours")))</f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144">
        <f t="shared" si="2"/>
        <v>46689</v>
      </c>
      <c r="BN17" s="368" t="s">
        <v>986</v>
      </c>
      <c r="BO17" s="227" t="s">
        <v>984</v>
      </c>
      <c r="BP17" s="175" t="s">
        <v>674</v>
      </c>
      <c r="BQ17" s="214"/>
      <c r="BR17" s="214"/>
      <c r="BS17" s="255">
        <v>45229</v>
      </c>
      <c r="BT17" s="255">
        <v>46689</v>
      </c>
      <c r="BU17" s="273">
        <f t="shared" si="3"/>
        <v>45230</v>
      </c>
      <c r="BV17" s="273">
        <f t="shared" si="3"/>
        <v>46691</v>
      </c>
      <c r="BW17" s="180"/>
      <c r="BX17" s="176" t="s">
        <v>987</v>
      </c>
      <c r="BY17" s="176" t="s">
        <v>14</v>
      </c>
      <c r="BZ17" s="180"/>
      <c r="CA17" s="180"/>
      <c r="CB17" s="180"/>
      <c r="CC17" s="228">
        <f>CE17-90</f>
        <v>45049</v>
      </c>
      <c r="CD17" s="228">
        <f>IF(DAY(CC17)&lt;=15,DATE(YEAR(CC17),MONTH(CC17),1),EOMONTH(CC17,0))</f>
        <v>45047</v>
      </c>
      <c r="CE17" s="228">
        <f>CG17</f>
        <v>45139</v>
      </c>
      <c r="CF17" s="228">
        <f>IF(DAY(CE17)&lt;=15,DATE(YEAR(CE17),MONTH(CE17),1),EOMONTH(CE17,0))</f>
        <v>45139</v>
      </c>
      <c r="CG17" s="228">
        <f>CI17-90</f>
        <v>45139</v>
      </c>
      <c r="CH17" s="228">
        <f>IF(DAY(CG17)&lt;=15,DATE(YEAR(CG17),MONTH(CG17),1),EOMONTH(CG17,0))</f>
        <v>45139</v>
      </c>
      <c r="CI17" s="228">
        <f t="shared" si="4"/>
        <v>45229</v>
      </c>
      <c r="CJ17" s="228">
        <f t="shared" si="5"/>
        <v>45230</v>
      </c>
    </row>
  </sheetData>
  <sheetProtection algorithmName="SHA-512" hashValue="oFKUyJyUZkcXSamlTzQ6xTcJQC6VveQirckeu37felhmEcar7krkV0KMmRN0hUaLVUznR1dl41O+OwqtcTl1+Q==" saltValue="HFzvZ9aWYHqqBw1PETwPpg==" spinCount="100000" sheet="1" autoFilter="0"/>
  <autoFilter ref="A6:D6" xr:uid="{9B061631-30CF-4F92-8F58-6EE961E28743}"/>
  <mergeCells count="5">
    <mergeCell ref="A4:B4"/>
    <mergeCell ref="E5:P5"/>
    <mergeCell ref="Q5:AB5"/>
    <mergeCell ref="AC5:AN5"/>
    <mergeCell ref="AO5:AZ5"/>
  </mergeCells>
  <conditionalFormatting sqref="C2">
    <cfRule type="expression" dxfId="25" priority="10">
      <formula>AND(BX$6&gt;=#REF!,BX$6&lt;=#REF!)</formula>
    </cfRule>
    <cfRule type="expression" dxfId="24" priority="11">
      <formula>AND(BX$6&gt;=#REF!,BX$6&lt;=#REF!)</formula>
    </cfRule>
    <cfRule type="expression" dxfId="23" priority="12">
      <formula>AND(BX$6&gt;=#REF!,BX$6&lt;=#REF!)</formula>
    </cfRule>
    <cfRule type="expression" dxfId="22" priority="13">
      <formula>AND(BX$6&gt;=#REF!,BX$6&lt;=#REF!)</formula>
    </cfRule>
  </conditionalFormatting>
  <conditionalFormatting sqref="D1:D5 D18:D1048576">
    <cfRule type="containsText" dxfId="21" priority="17" operator="containsText" text="A venir">
      <formula>NOT(ISERROR(SEARCH("A venir",D1)))</formula>
    </cfRule>
  </conditionalFormatting>
  <conditionalFormatting sqref="D1:D1048576">
    <cfRule type="containsText" dxfId="20" priority="4" operator="containsText" text="Term">
      <formula>NOT(ISERROR(SEARCH("Term",D1)))</formula>
    </cfRule>
  </conditionalFormatting>
  <conditionalFormatting sqref="D6:D17">
    <cfRule type="containsText" dxfId="19" priority="5" operator="containsText" text="À venir">
      <formula>NOT(ISERROR(SEARCH("À venir",D6)))</formula>
    </cfRule>
  </conditionalFormatting>
  <conditionalFormatting sqref="D7:D17">
    <cfRule type="containsText" dxfId="18" priority="797" operator="containsText" text="En cours">
      <formula>NOT(ISERROR(SEARCH("En cours",D7)))</formula>
    </cfRule>
    <cfRule type="expression" dxfId="17" priority="798">
      <formula>AND(D$6&gt;=$CD7,D$6&lt;=$CF7)</formula>
    </cfRule>
  </conditionalFormatting>
  <conditionalFormatting sqref="D7:AZ17">
    <cfRule type="expression" dxfId="16" priority="799">
      <formula>AND(D$6&gt;=$BU7,D$6&lt;=$BV7)</formula>
    </cfRule>
    <cfRule type="expression" dxfId="15" priority="800">
      <formula>AND(D$6&gt;=$CH7,D$6&lt;=$CJ7)</formula>
    </cfRule>
  </conditionalFormatting>
  <conditionalFormatting sqref="E7:AZ17">
    <cfRule type="expression" dxfId="14" priority="805">
      <formula>AND(E$6&gt;=$CD7,E$6&lt;=$CF7)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953E-00D4-4A13-8A66-FDF399B28B7F}">
  <sheetPr codeName="Feuil5">
    <pageSetUpPr fitToPage="1"/>
  </sheetPr>
  <dimension ref="A1:CJ33"/>
  <sheetViews>
    <sheetView showGridLines="0" zoomScale="60" zoomScaleNormal="60" workbookViewId="0">
      <pane xSplit="4" ySplit="6" topLeftCell="Q7" activePane="bottomRight" state="frozen"/>
      <selection pane="bottomRight" activeCell="AP3" sqref="AP3"/>
      <selection pane="bottomLeft" activeCell="A7" sqref="A7"/>
      <selection pane="topRight" activeCell="E2" sqref="E2"/>
    </sheetView>
  </sheetViews>
  <sheetFormatPr defaultColWidth="15.5703125" defaultRowHeight="14.45"/>
  <cols>
    <col min="1" max="1" width="26.85546875" style="68" bestFit="1" customWidth="1"/>
    <col min="2" max="2" width="24.42578125" style="7" customWidth="1"/>
    <col min="3" max="3" width="57" style="7" customWidth="1"/>
    <col min="4" max="4" width="11.140625" style="23" bestFit="1" customWidth="1"/>
    <col min="5" max="16" width="3.5703125" style="37" hidden="1" customWidth="1"/>
    <col min="17" max="18" width="3.5703125" style="37" customWidth="1"/>
    <col min="19" max="19" width="4" style="37" customWidth="1"/>
    <col min="20" max="52" width="3.5703125" style="37" customWidth="1"/>
    <col min="53" max="53" width="15.28515625" style="6" customWidth="1"/>
    <col min="54" max="65" width="15.5703125" style="23" customWidth="1"/>
    <col min="66" max="66" width="18" style="23" hidden="1" customWidth="1"/>
    <col min="67" max="75" width="15.5703125" style="23" hidden="1" customWidth="1"/>
    <col min="76" max="76" width="61" style="334" hidden="1" customWidth="1"/>
    <col min="77" max="77" width="34.85546875" style="23" hidden="1" customWidth="1"/>
    <col min="78" max="78" width="25.140625" style="23" hidden="1" customWidth="1"/>
    <col min="79" max="79" width="28.28515625" style="23" hidden="1" customWidth="1"/>
    <col min="80" max="80" width="26.140625" style="23" hidden="1" customWidth="1"/>
    <col min="81" max="88" width="15.5703125" style="23" hidden="1" customWidth="1"/>
    <col min="89" max="89" width="15.5703125" style="23" customWidth="1"/>
    <col min="90" max="16384" width="15.5703125" style="23"/>
  </cols>
  <sheetData>
    <row r="1" spans="1:88" hidden="1">
      <c r="E1" s="37">
        <f t="shared" ref="E1:AN1" si="0">VALUE(YEAR(E6)&amp;TEXT(MONTH(E6),"00"))</f>
        <v>202401</v>
      </c>
      <c r="F1" s="37">
        <f t="shared" si="0"/>
        <v>202402</v>
      </c>
      <c r="G1" s="37">
        <f t="shared" si="0"/>
        <v>202403</v>
      </c>
      <c r="H1" s="37">
        <f t="shared" si="0"/>
        <v>202404</v>
      </c>
      <c r="I1" s="37">
        <f t="shared" si="0"/>
        <v>202405</v>
      </c>
      <c r="J1" s="37">
        <f t="shared" si="0"/>
        <v>202406</v>
      </c>
      <c r="K1" s="37">
        <f t="shared" si="0"/>
        <v>202407</v>
      </c>
      <c r="L1" s="37">
        <f t="shared" si="0"/>
        <v>202408</v>
      </c>
      <c r="M1" s="37">
        <f t="shared" si="0"/>
        <v>202409</v>
      </c>
      <c r="N1" s="37">
        <f t="shared" si="0"/>
        <v>202410</v>
      </c>
      <c r="O1" s="37">
        <f t="shared" si="0"/>
        <v>202411</v>
      </c>
      <c r="P1" s="37">
        <f t="shared" si="0"/>
        <v>202412</v>
      </c>
      <c r="Q1" s="258">
        <f t="shared" si="0"/>
        <v>202501</v>
      </c>
      <c r="R1" s="258">
        <f t="shared" si="0"/>
        <v>202502</v>
      </c>
      <c r="S1" s="258">
        <f t="shared" si="0"/>
        <v>202503</v>
      </c>
      <c r="T1" s="258">
        <f t="shared" si="0"/>
        <v>202504</v>
      </c>
      <c r="U1" s="258">
        <f t="shared" si="0"/>
        <v>202505</v>
      </c>
      <c r="V1" s="258">
        <f t="shared" si="0"/>
        <v>202506</v>
      </c>
      <c r="W1" s="258">
        <f t="shared" si="0"/>
        <v>202507</v>
      </c>
      <c r="X1" s="258">
        <f t="shared" si="0"/>
        <v>202508</v>
      </c>
      <c r="Y1" s="258">
        <f t="shared" si="0"/>
        <v>202509</v>
      </c>
      <c r="Z1" s="258">
        <f t="shared" si="0"/>
        <v>202510</v>
      </c>
      <c r="AA1" s="258">
        <f t="shared" si="0"/>
        <v>202511</v>
      </c>
      <c r="AB1" s="258">
        <f t="shared" si="0"/>
        <v>202512</v>
      </c>
      <c r="AC1" s="258">
        <f t="shared" si="0"/>
        <v>202601</v>
      </c>
      <c r="AD1" s="258">
        <f t="shared" si="0"/>
        <v>202602</v>
      </c>
      <c r="AE1" s="258">
        <f t="shared" si="0"/>
        <v>202603</v>
      </c>
      <c r="AF1" s="258">
        <f t="shared" si="0"/>
        <v>202604</v>
      </c>
      <c r="AG1" s="258">
        <f t="shared" si="0"/>
        <v>202605</v>
      </c>
      <c r="AH1" s="258">
        <f t="shared" si="0"/>
        <v>202606</v>
      </c>
      <c r="AI1" s="258">
        <f t="shared" si="0"/>
        <v>202607</v>
      </c>
      <c r="AJ1" s="258">
        <f t="shared" si="0"/>
        <v>202608</v>
      </c>
      <c r="AK1" s="258">
        <f t="shared" si="0"/>
        <v>202609</v>
      </c>
      <c r="AL1" s="258">
        <f t="shared" si="0"/>
        <v>202610</v>
      </c>
      <c r="AM1" s="258">
        <f t="shared" si="0"/>
        <v>202611</v>
      </c>
      <c r="AN1" s="258">
        <f t="shared" si="0"/>
        <v>202612</v>
      </c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</row>
    <row r="2" spans="1:88" ht="21.95" customHeight="1">
      <c r="A2" s="69"/>
      <c r="B2" s="54"/>
      <c r="C2" s="234" t="s">
        <v>196</v>
      </c>
    </row>
    <row r="3" spans="1:88" ht="21.95" customHeight="1">
      <c r="A3" s="69"/>
      <c r="B3" s="55"/>
      <c r="C3" s="236" t="s">
        <v>197</v>
      </c>
    </row>
    <row r="4" spans="1:88" ht="21.95" customHeight="1">
      <c r="A4" s="401" t="s">
        <v>988</v>
      </c>
      <c r="B4" s="401"/>
      <c r="C4" s="237" t="s">
        <v>24</v>
      </c>
    </row>
    <row r="5" spans="1:88" ht="34.5" customHeight="1">
      <c r="A5" s="310"/>
      <c r="B5" s="311"/>
      <c r="C5" s="149"/>
      <c r="D5" s="150"/>
      <c r="E5" s="395">
        <v>2024</v>
      </c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>
        <v>2025</v>
      </c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>
        <v>2026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6">
        <v>2027</v>
      </c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152"/>
    </row>
    <row r="6" spans="1:88" s="99" customFormat="1" ht="45" customHeight="1">
      <c r="A6" s="135" t="s">
        <v>26</v>
      </c>
      <c r="B6" s="135" t="s">
        <v>27</v>
      </c>
      <c r="C6" s="135" t="s">
        <v>199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2">
        <v>46388</v>
      </c>
      <c r="AP6" s="141">
        <v>46419</v>
      </c>
      <c r="AQ6" s="141">
        <v>46447</v>
      </c>
      <c r="AR6" s="141">
        <v>46478</v>
      </c>
      <c r="AS6" s="141">
        <v>46508</v>
      </c>
      <c r="AT6" s="141">
        <v>46539</v>
      </c>
      <c r="AU6" s="141">
        <v>46569</v>
      </c>
      <c r="AV6" s="141">
        <v>46600</v>
      </c>
      <c r="AW6" s="141">
        <v>46631</v>
      </c>
      <c r="AX6" s="141">
        <v>46661</v>
      </c>
      <c r="AY6" s="141">
        <v>46692</v>
      </c>
      <c r="AZ6" s="141">
        <v>46722</v>
      </c>
      <c r="BA6" s="143" t="s">
        <v>30</v>
      </c>
      <c r="BN6" s="84" t="s">
        <v>31</v>
      </c>
      <c r="BO6" s="85" t="s">
        <v>32</v>
      </c>
      <c r="BP6" s="94" t="s">
        <v>33</v>
      </c>
      <c r="BQ6" s="88" t="s">
        <v>34</v>
      </c>
      <c r="BR6" s="86" t="s">
        <v>35</v>
      </c>
      <c r="BS6" s="89" t="s">
        <v>36</v>
      </c>
      <c r="BT6" s="89" t="s">
        <v>30</v>
      </c>
      <c r="BU6" s="90" t="s">
        <v>37</v>
      </c>
      <c r="BV6" s="91" t="s">
        <v>38</v>
      </c>
      <c r="BW6" s="93" t="s">
        <v>39</v>
      </c>
      <c r="BX6" s="94" t="s">
        <v>40</v>
      </c>
      <c r="BY6" s="326" t="s">
        <v>6</v>
      </c>
      <c r="BZ6" s="94" t="s">
        <v>7</v>
      </c>
      <c r="CA6" s="94" t="s">
        <v>8</v>
      </c>
      <c r="CB6" s="94" t="s">
        <v>41</v>
      </c>
      <c r="CC6" s="123" t="s">
        <v>42</v>
      </c>
      <c r="CD6" s="124" t="s">
        <v>43</v>
      </c>
      <c r="CE6" s="125" t="s">
        <v>44</v>
      </c>
      <c r="CF6" s="124" t="s">
        <v>43</v>
      </c>
      <c r="CG6" s="126" t="s">
        <v>45</v>
      </c>
      <c r="CH6" s="124" t="s">
        <v>43</v>
      </c>
      <c r="CI6" s="126" t="s">
        <v>46</v>
      </c>
      <c r="CJ6" s="124" t="s">
        <v>43</v>
      </c>
    </row>
    <row r="7" spans="1:88" ht="27.95" customHeight="1">
      <c r="A7" s="137" t="s">
        <v>989</v>
      </c>
      <c r="B7" s="137" t="s">
        <v>990</v>
      </c>
      <c r="C7" s="138" t="s">
        <v>991</v>
      </c>
      <c r="D7" s="139" t="str">
        <f t="shared" ref="D7:D33" ca="1" si="1">IF(BT7&lt;TODAY(),"Terminé",(IF(BS7&gt;=TODAY(),"À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313">
        <f t="shared" ref="BA7:BA33" si="2">BT7</f>
        <v>46904</v>
      </c>
      <c r="BN7" s="8" t="s">
        <v>992</v>
      </c>
      <c r="BO7" s="70" t="s">
        <v>989</v>
      </c>
      <c r="BP7" s="53" t="s">
        <v>595</v>
      </c>
      <c r="BQ7" s="14" t="s">
        <v>595</v>
      </c>
      <c r="BR7" s="57" t="s">
        <v>60</v>
      </c>
      <c r="BS7" s="40">
        <v>45444</v>
      </c>
      <c r="BT7" s="40">
        <v>46904</v>
      </c>
      <c r="BU7" s="40">
        <f t="shared" ref="BU7:BU33" si="3">IF(DAY(BS7)&lt;=15,DATE(YEAR(BS7),MONTH(BS7),1),EOMONTH(BS7,0))</f>
        <v>45444</v>
      </c>
      <c r="BV7" s="40">
        <f t="shared" ref="BV7:BV33" si="4">IF(DAY(BT7)&lt;=15,DATE(YEAR(BT7),MONTH(BT7),1),EOMONTH(BT7,0))</f>
        <v>46904</v>
      </c>
      <c r="BW7" s="53" t="s">
        <v>2</v>
      </c>
      <c r="BX7" s="52" t="s">
        <v>993</v>
      </c>
      <c r="BY7" s="46"/>
      <c r="BZ7" s="46" t="s">
        <v>13</v>
      </c>
      <c r="CA7" s="53"/>
      <c r="CB7" s="53" t="s">
        <v>10</v>
      </c>
      <c r="CC7" s="38">
        <f>CE7-60</f>
        <v>45174</v>
      </c>
      <c r="CD7" s="38">
        <f t="shared" ref="CD7:CD32" si="5">IF(DAY(CC7)&lt;=15,DATE(YEAR(CC7),MONTH(CC7),1),EOMONTH(CC7,0))</f>
        <v>45170</v>
      </c>
      <c r="CE7" s="38">
        <f t="shared" ref="CE7:CE32" si="6">CG7</f>
        <v>45234</v>
      </c>
      <c r="CF7" s="38">
        <f t="shared" ref="CF7:CF32" si="7">IF(DAY(CE7)&lt;=15,DATE(YEAR(CE7),MONTH(CE7),1),EOMONTH(CE7,0))</f>
        <v>45231</v>
      </c>
      <c r="CG7" s="38">
        <f t="shared" ref="CG7:CG19" si="8">CI7-210</f>
        <v>45234</v>
      </c>
      <c r="CH7" s="38">
        <f t="shared" ref="CH7:CH32" si="9">IF(DAY(CG7)&lt;=15,DATE(YEAR(CG7),MONTH(CG7),1),EOMONTH(CG7,0))</f>
        <v>45231</v>
      </c>
      <c r="CI7" s="38">
        <f t="shared" ref="CI7:CI32" si="10">BS7</f>
        <v>45444</v>
      </c>
      <c r="CJ7" s="38">
        <f t="shared" ref="CJ7:CJ32" si="11">IF(DAY(CI7)&lt;=15,DATE(YEAR(CI7),MONTH(CI7),1),EOMONTH(CI7,0))</f>
        <v>45444</v>
      </c>
    </row>
    <row r="8" spans="1:88" ht="27.95" hidden="1" customHeight="1">
      <c r="A8" s="137" t="s">
        <v>994</v>
      </c>
      <c r="B8" s="137" t="s">
        <v>990</v>
      </c>
      <c r="C8" s="138" t="s">
        <v>995</v>
      </c>
      <c r="D8" s="139" t="str">
        <f t="shared" ca="1" si="1"/>
        <v>Terminé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313">
        <f t="shared" si="2"/>
        <v>45646</v>
      </c>
      <c r="BN8" s="8" t="s">
        <v>994</v>
      </c>
      <c r="BO8" s="70" t="s">
        <v>994</v>
      </c>
      <c r="BP8" s="53" t="s">
        <v>595</v>
      </c>
      <c r="BQ8" s="14" t="s">
        <v>595</v>
      </c>
      <c r="BR8" s="14" t="s">
        <v>60</v>
      </c>
      <c r="BS8" s="40">
        <v>44551</v>
      </c>
      <c r="BT8" s="40">
        <v>45646</v>
      </c>
      <c r="BU8" s="40">
        <f t="shared" si="3"/>
        <v>44561</v>
      </c>
      <c r="BV8" s="40">
        <f t="shared" si="4"/>
        <v>45657</v>
      </c>
      <c r="BW8" s="53" t="s">
        <v>2</v>
      </c>
      <c r="BX8" s="52" t="s">
        <v>996</v>
      </c>
      <c r="BY8" s="46"/>
      <c r="BZ8" s="46" t="s">
        <v>13</v>
      </c>
      <c r="CA8" s="53"/>
      <c r="CB8" s="53"/>
      <c r="CC8" s="38">
        <f>CE8-60</f>
        <v>44281</v>
      </c>
      <c r="CD8" s="38">
        <f t="shared" si="5"/>
        <v>44286</v>
      </c>
      <c r="CE8" s="38">
        <f t="shared" si="6"/>
        <v>44341</v>
      </c>
      <c r="CF8" s="38">
        <f t="shared" si="7"/>
        <v>44347</v>
      </c>
      <c r="CG8" s="38">
        <f t="shared" si="8"/>
        <v>44341</v>
      </c>
      <c r="CH8" s="38">
        <f t="shared" si="9"/>
        <v>44347</v>
      </c>
      <c r="CI8" s="38">
        <f t="shared" si="10"/>
        <v>44551</v>
      </c>
      <c r="CJ8" s="38">
        <f t="shared" si="11"/>
        <v>44561</v>
      </c>
    </row>
    <row r="9" spans="1:88" ht="27.95" customHeight="1">
      <c r="A9" s="137" t="s">
        <v>997</v>
      </c>
      <c r="B9" s="137" t="s">
        <v>990</v>
      </c>
      <c r="C9" s="138" t="s">
        <v>995</v>
      </c>
      <c r="D9" s="139" t="str">
        <f t="shared" ca="1" si="1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313">
        <f t="shared" si="2"/>
        <v>47208</v>
      </c>
      <c r="BN9" s="8" t="s">
        <v>994</v>
      </c>
      <c r="BO9" s="70" t="s">
        <v>997</v>
      </c>
      <c r="BP9" s="53" t="s">
        <v>595</v>
      </c>
      <c r="BQ9" s="14" t="s">
        <v>595</v>
      </c>
      <c r="BR9" s="14" t="s">
        <v>60</v>
      </c>
      <c r="BS9" s="40">
        <v>45748</v>
      </c>
      <c r="BT9" s="40">
        <f>BS9+1460</f>
        <v>47208</v>
      </c>
      <c r="BU9" s="40">
        <f t="shared" si="3"/>
        <v>45748</v>
      </c>
      <c r="BV9" s="40">
        <f t="shared" si="4"/>
        <v>47208</v>
      </c>
      <c r="BW9" s="53" t="s">
        <v>2</v>
      </c>
      <c r="BX9" s="52" t="s">
        <v>996</v>
      </c>
      <c r="BY9" s="46"/>
      <c r="BZ9" s="46" t="s">
        <v>13</v>
      </c>
      <c r="CA9" s="53"/>
      <c r="CB9" s="53"/>
      <c r="CC9" s="38">
        <f>CE9-180</f>
        <v>45358</v>
      </c>
      <c r="CD9" s="38">
        <f t="shared" si="5"/>
        <v>45352</v>
      </c>
      <c r="CE9" s="38">
        <f t="shared" si="6"/>
        <v>45538</v>
      </c>
      <c r="CF9" s="38">
        <f t="shared" si="7"/>
        <v>45536</v>
      </c>
      <c r="CG9" s="38">
        <f t="shared" si="8"/>
        <v>45538</v>
      </c>
      <c r="CH9" s="38">
        <f t="shared" si="9"/>
        <v>45536</v>
      </c>
      <c r="CI9" s="38">
        <f t="shared" si="10"/>
        <v>45748</v>
      </c>
      <c r="CJ9" s="38">
        <f t="shared" si="11"/>
        <v>45748</v>
      </c>
    </row>
    <row r="10" spans="1:88" ht="27.95" customHeight="1">
      <c r="A10" s="137" t="s">
        <v>998</v>
      </c>
      <c r="B10" s="137" t="s">
        <v>999</v>
      </c>
      <c r="C10" s="138" t="s">
        <v>1000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313">
        <f t="shared" si="2"/>
        <v>46752</v>
      </c>
      <c r="BN10" s="8" t="s">
        <v>1001</v>
      </c>
      <c r="BO10" s="70" t="s">
        <v>998</v>
      </c>
      <c r="BP10" s="53" t="s">
        <v>595</v>
      </c>
      <c r="BQ10" s="14" t="s">
        <v>595</v>
      </c>
      <c r="BR10" s="14" t="s">
        <v>60</v>
      </c>
      <c r="BS10" s="40">
        <v>45292</v>
      </c>
      <c r="BT10" s="40">
        <v>46752</v>
      </c>
      <c r="BU10" s="40">
        <f t="shared" si="3"/>
        <v>45292</v>
      </c>
      <c r="BV10" s="40">
        <f t="shared" si="4"/>
        <v>46752</v>
      </c>
      <c r="BW10" s="53" t="s">
        <v>0</v>
      </c>
      <c r="BX10" s="52" t="s">
        <v>1002</v>
      </c>
      <c r="BY10" s="46" t="s">
        <v>17</v>
      </c>
      <c r="BZ10" s="46" t="s">
        <v>10</v>
      </c>
      <c r="CA10" s="53"/>
      <c r="CB10" s="53"/>
      <c r="CC10" s="38">
        <f t="shared" ref="CC10:CC16" si="12">CE10-60</f>
        <v>45022</v>
      </c>
      <c r="CD10" s="38">
        <f t="shared" si="5"/>
        <v>45017</v>
      </c>
      <c r="CE10" s="38">
        <f t="shared" si="6"/>
        <v>45082</v>
      </c>
      <c r="CF10" s="38">
        <f t="shared" si="7"/>
        <v>45078</v>
      </c>
      <c r="CG10" s="38">
        <f t="shared" si="8"/>
        <v>45082</v>
      </c>
      <c r="CH10" s="38">
        <f t="shared" si="9"/>
        <v>45078</v>
      </c>
      <c r="CI10" s="38">
        <f t="shared" si="10"/>
        <v>45292</v>
      </c>
      <c r="CJ10" s="38">
        <f t="shared" si="11"/>
        <v>45292</v>
      </c>
    </row>
    <row r="11" spans="1:88" ht="27.95" customHeight="1">
      <c r="A11" s="137" t="s">
        <v>1003</v>
      </c>
      <c r="B11" s="137" t="s">
        <v>1004</v>
      </c>
      <c r="C11" s="138" t="s">
        <v>1005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313">
        <f t="shared" si="2"/>
        <v>46843</v>
      </c>
      <c r="BN11" s="8" t="s">
        <v>1006</v>
      </c>
      <c r="BO11" s="70" t="s">
        <v>1003</v>
      </c>
      <c r="BP11" s="53" t="s">
        <v>692</v>
      </c>
      <c r="BQ11" s="14" t="s">
        <v>692</v>
      </c>
      <c r="BR11" s="14" t="s">
        <v>60</v>
      </c>
      <c r="BS11" s="40">
        <v>45383</v>
      </c>
      <c r="BT11" s="40">
        <v>46843</v>
      </c>
      <c r="BU11" s="40">
        <f t="shared" si="3"/>
        <v>45383</v>
      </c>
      <c r="BV11" s="40">
        <f t="shared" si="4"/>
        <v>46843</v>
      </c>
      <c r="BW11" s="53" t="s">
        <v>684</v>
      </c>
      <c r="BX11" s="52" t="s">
        <v>1007</v>
      </c>
      <c r="BY11" s="46"/>
      <c r="BZ11" s="46" t="s">
        <v>10</v>
      </c>
      <c r="CA11" s="53"/>
      <c r="CB11" s="53" t="s">
        <v>10</v>
      </c>
      <c r="CC11" s="38">
        <f t="shared" si="12"/>
        <v>45113</v>
      </c>
      <c r="CD11" s="38">
        <f t="shared" si="5"/>
        <v>45108</v>
      </c>
      <c r="CE11" s="38">
        <f t="shared" si="6"/>
        <v>45173</v>
      </c>
      <c r="CF11" s="38">
        <f t="shared" si="7"/>
        <v>45170</v>
      </c>
      <c r="CG11" s="38">
        <f t="shared" si="8"/>
        <v>45173</v>
      </c>
      <c r="CH11" s="38">
        <f t="shared" si="9"/>
        <v>45170</v>
      </c>
      <c r="CI11" s="38">
        <f t="shared" si="10"/>
        <v>45383</v>
      </c>
      <c r="CJ11" s="38">
        <f t="shared" si="11"/>
        <v>45383</v>
      </c>
    </row>
    <row r="12" spans="1:88" ht="27.95" customHeight="1">
      <c r="A12" s="137" t="s">
        <v>1008</v>
      </c>
      <c r="B12" s="137" t="s">
        <v>1004</v>
      </c>
      <c r="C12" s="138" t="s">
        <v>1009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313">
        <f t="shared" si="2"/>
        <v>46843</v>
      </c>
      <c r="BN12" s="8" t="s">
        <v>1006</v>
      </c>
      <c r="BO12" s="70" t="s">
        <v>1008</v>
      </c>
      <c r="BP12" s="53" t="s">
        <v>692</v>
      </c>
      <c r="BQ12" s="14" t="s">
        <v>692</v>
      </c>
      <c r="BR12" s="14" t="s">
        <v>60</v>
      </c>
      <c r="BS12" s="40">
        <v>45383</v>
      </c>
      <c r="BT12" s="40">
        <v>46843</v>
      </c>
      <c r="BU12" s="40">
        <f t="shared" si="3"/>
        <v>45383</v>
      </c>
      <c r="BV12" s="40">
        <f t="shared" si="4"/>
        <v>46843</v>
      </c>
      <c r="BW12" s="53" t="s">
        <v>684</v>
      </c>
      <c r="BX12" s="52" t="s">
        <v>1009</v>
      </c>
      <c r="BY12" s="46"/>
      <c r="BZ12" s="46" t="s">
        <v>10</v>
      </c>
      <c r="CA12" s="53"/>
      <c r="CB12" s="53" t="s">
        <v>10</v>
      </c>
      <c r="CC12" s="34">
        <f t="shared" si="12"/>
        <v>45113</v>
      </c>
      <c r="CD12" s="34">
        <f t="shared" si="5"/>
        <v>45108</v>
      </c>
      <c r="CE12" s="34">
        <f t="shared" si="6"/>
        <v>45173</v>
      </c>
      <c r="CF12" s="34">
        <f t="shared" si="7"/>
        <v>45170</v>
      </c>
      <c r="CG12" s="34">
        <f t="shared" si="8"/>
        <v>45173</v>
      </c>
      <c r="CH12" s="34">
        <f t="shared" si="9"/>
        <v>45170</v>
      </c>
      <c r="CI12" s="34">
        <f t="shared" si="10"/>
        <v>45383</v>
      </c>
      <c r="CJ12" s="34">
        <f t="shared" si="11"/>
        <v>45383</v>
      </c>
    </row>
    <row r="13" spans="1:88" ht="27.95" customHeight="1">
      <c r="A13" s="137" t="s">
        <v>1010</v>
      </c>
      <c r="B13" s="137" t="s">
        <v>1004</v>
      </c>
      <c r="C13" s="138" t="s">
        <v>1011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313">
        <f t="shared" si="2"/>
        <v>46570</v>
      </c>
      <c r="BN13" s="8" t="s">
        <v>1010</v>
      </c>
      <c r="BO13" s="70" t="s">
        <v>1010</v>
      </c>
      <c r="BP13" s="53" t="s">
        <v>692</v>
      </c>
      <c r="BQ13" s="14" t="s">
        <v>595</v>
      </c>
      <c r="BR13" s="14" t="s">
        <v>205</v>
      </c>
      <c r="BS13" s="40">
        <v>45110</v>
      </c>
      <c r="BT13" s="40">
        <v>46570</v>
      </c>
      <c r="BU13" s="40">
        <f t="shared" si="3"/>
        <v>45108</v>
      </c>
      <c r="BV13" s="40">
        <f t="shared" si="4"/>
        <v>46569</v>
      </c>
      <c r="BW13" s="53" t="s">
        <v>0</v>
      </c>
      <c r="BX13" s="52" t="s">
        <v>1012</v>
      </c>
      <c r="BY13" s="46"/>
      <c r="BZ13" s="46" t="s">
        <v>10</v>
      </c>
      <c r="CA13" s="53"/>
      <c r="CB13" s="53"/>
      <c r="CC13" s="38">
        <f t="shared" si="12"/>
        <v>44840</v>
      </c>
      <c r="CD13" s="38">
        <f t="shared" si="5"/>
        <v>44835</v>
      </c>
      <c r="CE13" s="38">
        <f t="shared" si="6"/>
        <v>44900</v>
      </c>
      <c r="CF13" s="38">
        <f t="shared" si="7"/>
        <v>44896</v>
      </c>
      <c r="CG13" s="38">
        <f t="shared" si="8"/>
        <v>44900</v>
      </c>
      <c r="CH13" s="38">
        <f t="shared" si="9"/>
        <v>44896</v>
      </c>
      <c r="CI13" s="38">
        <f t="shared" si="10"/>
        <v>45110</v>
      </c>
      <c r="CJ13" s="38">
        <f t="shared" si="11"/>
        <v>45108</v>
      </c>
    </row>
    <row r="14" spans="1:88" ht="27.95" customHeight="1">
      <c r="A14" s="137" t="s">
        <v>1013</v>
      </c>
      <c r="B14" s="318" t="s">
        <v>1004</v>
      </c>
      <c r="C14" s="138" t="s">
        <v>1011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313">
        <f t="shared" si="2"/>
        <v>46570</v>
      </c>
      <c r="BN14" s="369" t="s">
        <v>1010</v>
      </c>
      <c r="BO14" s="370" t="s">
        <v>1013</v>
      </c>
      <c r="BP14" s="371" t="s">
        <v>692</v>
      </c>
      <c r="BQ14" s="372" t="s">
        <v>595</v>
      </c>
      <c r="BR14" s="372" t="s">
        <v>60</v>
      </c>
      <c r="BS14" s="373">
        <v>45658</v>
      </c>
      <c r="BT14" s="373">
        <v>46570</v>
      </c>
      <c r="BU14" s="373">
        <f t="shared" si="3"/>
        <v>45658</v>
      </c>
      <c r="BV14" s="373">
        <f t="shared" si="4"/>
        <v>46569</v>
      </c>
      <c r="BW14" s="53" t="s">
        <v>0</v>
      </c>
      <c r="BX14" s="52" t="s">
        <v>1014</v>
      </c>
      <c r="BY14" s="46"/>
      <c r="BZ14" s="46"/>
      <c r="CA14" s="53"/>
      <c r="CB14" s="53"/>
      <c r="CC14" s="38">
        <f t="shared" si="12"/>
        <v>45388</v>
      </c>
      <c r="CD14" s="38">
        <f t="shared" si="5"/>
        <v>45383</v>
      </c>
      <c r="CE14" s="38">
        <f t="shared" si="6"/>
        <v>45448</v>
      </c>
      <c r="CF14" s="38">
        <f t="shared" si="7"/>
        <v>45444</v>
      </c>
      <c r="CG14" s="38">
        <f t="shared" si="8"/>
        <v>45448</v>
      </c>
      <c r="CH14" s="38">
        <f t="shared" si="9"/>
        <v>45444</v>
      </c>
      <c r="CI14" s="38">
        <f t="shared" si="10"/>
        <v>45658</v>
      </c>
      <c r="CJ14" s="38">
        <f t="shared" si="11"/>
        <v>45658</v>
      </c>
    </row>
    <row r="15" spans="1:88" ht="27.95" customHeight="1">
      <c r="A15" s="137" t="s">
        <v>1015</v>
      </c>
      <c r="B15" s="137" t="s">
        <v>1016</v>
      </c>
      <c r="C15" s="138" t="s">
        <v>1017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313">
        <f t="shared" si="2"/>
        <v>46873</v>
      </c>
      <c r="BN15" s="8" t="s">
        <v>1018</v>
      </c>
      <c r="BO15" s="70" t="s">
        <v>1015</v>
      </c>
      <c r="BP15" s="53" t="s">
        <v>595</v>
      </c>
      <c r="BQ15" s="14" t="s">
        <v>595</v>
      </c>
      <c r="BR15" s="57" t="s">
        <v>60</v>
      </c>
      <c r="BS15" s="40">
        <v>45413</v>
      </c>
      <c r="BT15" s="40">
        <v>46873</v>
      </c>
      <c r="BU15" s="40">
        <f t="shared" si="3"/>
        <v>45413</v>
      </c>
      <c r="BV15" s="40">
        <f t="shared" si="4"/>
        <v>46873</v>
      </c>
      <c r="BW15" s="53" t="s">
        <v>0</v>
      </c>
      <c r="BX15" s="52" t="s">
        <v>1019</v>
      </c>
      <c r="BY15" s="46"/>
      <c r="BZ15" s="46" t="s">
        <v>15</v>
      </c>
      <c r="CA15" s="53"/>
      <c r="CB15" s="53" t="s">
        <v>10</v>
      </c>
      <c r="CC15" s="38">
        <f t="shared" si="12"/>
        <v>45143</v>
      </c>
      <c r="CD15" s="38">
        <f t="shared" si="5"/>
        <v>45139</v>
      </c>
      <c r="CE15" s="38">
        <f t="shared" si="6"/>
        <v>45203</v>
      </c>
      <c r="CF15" s="38">
        <f t="shared" si="7"/>
        <v>45200</v>
      </c>
      <c r="CG15" s="38">
        <f t="shared" si="8"/>
        <v>45203</v>
      </c>
      <c r="CH15" s="38">
        <f t="shared" si="9"/>
        <v>45200</v>
      </c>
      <c r="CI15" s="38">
        <f t="shared" si="10"/>
        <v>45413</v>
      </c>
      <c r="CJ15" s="38">
        <f t="shared" si="11"/>
        <v>45413</v>
      </c>
    </row>
    <row r="16" spans="1:88" ht="27.95" hidden="1" customHeight="1">
      <c r="A16" s="137" t="s">
        <v>1020</v>
      </c>
      <c r="B16" s="137" t="s">
        <v>1016</v>
      </c>
      <c r="C16" s="138" t="s">
        <v>1021</v>
      </c>
      <c r="D16" s="139" t="str">
        <f t="shared" ca="1" si="1"/>
        <v>Terminé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313">
        <f t="shared" si="2"/>
        <v>45666</v>
      </c>
      <c r="BN16" s="8" t="s">
        <v>1020</v>
      </c>
      <c r="BO16" s="70" t="s">
        <v>1020</v>
      </c>
      <c r="BP16" s="53" t="s">
        <v>595</v>
      </c>
      <c r="BQ16" s="14" t="s">
        <v>595</v>
      </c>
      <c r="BR16" s="14" t="s">
        <v>60</v>
      </c>
      <c r="BS16" s="40">
        <v>44355</v>
      </c>
      <c r="BT16" s="40">
        <v>45666</v>
      </c>
      <c r="BU16" s="40">
        <f t="shared" si="3"/>
        <v>44348</v>
      </c>
      <c r="BV16" s="40">
        <f t="shared" si="4"/>
        <v>45658</v>
      </c>
      <c r="BW16" s="53" t="s">
        <v>0</v>
      </c>
      <c r="BX16" s="52" t="s">
        <v>1022</v>
      </c>
      <c r="BY16" s="46"/>
      <c r="BZ16" s="46" t="s">
        <v>10</v>
      </c>
      <c r="CA16" s="53"/>
      <c r="CB16" s="53"/>
      <c r="CC16" s="38">
        <f t="shared" si="12"/>
        <v>44085</v>
      </c>
      <c r="CD16" s="38">
        <f t="shared" si="5"/>
        <v>44075</v>
      </c>
      <c r="CE16" s="38">
        <f t="shared" si="6"/>
        <v>44145</v>
      </c>
      <c r="CF16" s="38">
        <f t="shared" si="7"/>
        <v>44136</v>
      </c>
      <c r="CG16" s="38">
        <f t="shared" si="8"/>
        <v>44145</v>
      </c>
      <c r="CH16" s="38">
        <f t="shared" si="9"/>
        <v>44136</v>
      </c>
      <c r="CI16" s="38">
        <f t="shared" si="10"/>
        <v>44355</v>
      </c>
      <c r="CJ16" s="38">
        <f t="shared" si="11"/>
        <v>44348</v>
      </c>
    </row>
    <row r="17" spans="1:88" ht="27.95" customHeight="1">
      <c r="A17" s="137" t="s">
        <v>1023</v>
      </c>
      <c r="B17" s="137" t="s">
        <v>1016</v>
      </c>
      <c r="C17" s="138" t="s">
        <v>1021</v>
      </c>
      <c r="D17" s="139" t="str">
        <f t="shared" ca="1" si="1"/>
        <v>À venir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313">
        <f t="shared" si="2"/>
        <v>47238</v>
      </c>
      <c r="BN17" s="8" t="s">
        <v>1020</v>
      </c>
      <c r="BO17" s="70" t="s">
        <v>1023</v>
      </c>
      <c r="BP17" s="53" t="s">
        <v>595</v>
      </c>
      <c r="BQ17" s="14" t="s">
        <v>595</v>
      </c>
      <c r="BR17" s="14" t="s">
        <v>60</v>
      </c>
      <c r="BS17" s="40">
        <v>45778</v>
      </c>
      <c r="BT17" s="40">
        <f>BS17+(4*365)</f>
        <v>47238</v>
      </c>
      <c r="BU17" s="40">
        <f t="shared" si="3"/>
        <v>45778</v>
      </c>
      <c r="BV17" s="40">
        <f t="shared" si="4"/>
        <v>47238</v>
      </c>
      <c r="BW17" s="53" t="s">
        <v>0</v>
      </c>
      <c r="BX17" s="52" t="s">
        <v>1022</v>
      </c>
      <c r="BY17" s="46"/>
      <c r="BZ17" s="46" t="s">
        <v>10</v>
      </c>
      <c r="CA17" s="53"/>
      <c r="CB17" s="53"/>
      <c r="CC17" s="38">
        <f>CE17-180</f>
        <v>45388</v>
      </c>
      <c r="CD17" s="38">
        <f t="shared" si="5"/>
        <v>45383</v>
      </c>
      <c r="CE17" s="38">
        <f t="shared" si="6"/>
        <v>45568</v>
      </c>
      <c r="CF17" s="38">
        <f t="shared" si="7"/>
        <v>45566</v>
      </c>
      <c r="CG17" s="38">
        <f t="shared" si="8"/>
        <v>45568</v>
      </c>
      <c r="CH17" s="38">
        <f t="shared" si="9"/>
        <v>45566</v>
      </c>
      <c r="CI17" s="38">
        <f t="shared" si="10"/>
        <v>45778</v>
      </c>
      <c r="CJ17" s="38">
        <f t="shared" si="11"/>
        <v>45778</v>
      </c>
    </row>
    <row r="18" spans="1:88" ht="27.95" customHeight="1">
      <c r="A18" s="137" t="s">
        <v>1024</v>
      </c>
      <c r="B18" s="137" t="s">
        <v>1016</v>
      </c>
      <c r="C18" s="138" t="s">
        <v>1025</v>
      </c>
      <c r="D18" s="139" t="str">
        <f t="shared" ca="1" si="1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313">
        <f t="shared" si="2"/>
        <v>47057</v>
      </c>
      <c r="BN18" s="8" t="s">
        <v>1024</v>
      </c>
      <c r="BO18" s="8" t="s">
        <v>1024</v>
      </c>
      <c r="BP18" s="53" t="s">
        <v>595</v>
      </c>
      <c r="BQ18" s="14" t="s">
        <v>595</v>
      </c>
      <c r="BR18" s="14" t="s">
        <v>60</v>
      </c>
      <c r="BS18" s="40">
        <v>45597</v>
      </c>
      <c r="BT18" s="40">
        <v>47057</v>
      </c>
      <c r="BU18" s="40">
        <f t="shared" si="3"/>
        <v>45597</v>
      </c>
      <c r="BV18" s="40">
        <f t="shared" si="4"/>
        <v>47057</v>
      </c>
      <c r="BW18" s="53"/>
      <c r="BX18" s="52" t="s">
        <v>1025</v>
      </c>
      <c r="BY18" s="46"/>
      <c r="BZ18" s="46"/>
      <c r="CA18" s="53"/>
      <c r="CB18" s="53"/>
      <c r="CC18" s="38">
        <f>CE18-180</f>
        <v>45207</v>
      </c>
      <c r="CD18" s="38">
        <f t="shared" si="5"/>
        <v>45200</v>
      </c>
      <c r="CE18" s="38">
        <f t="shared" si="6"/>
        <v>45387</v>
      </c>
      <c r="CF18" s="38">
        <f t="shared" si="7"/>
        <v>45383</v>
      </c>
      <c r="CG18" s="38">
        <f t="shared" si="8"/>
        <v>45387</v>
      </c>
      <c r="CH18" s="38">
        <f t="shared" si="9"/>
        <v>45383</v>
      </c>
      <c r="CI18" s="38">
        <f t="shared" si="10"/>
        <v>45597</v>
      </c>
      <c r="CJ18" s="38">
        <f t="shared" si="11"/>
        <v>45597</v>
      </c>
    </row>
    <row r="19" spans="1:88" ht="27.95" hidden="1" customHeight="1">
      <c r="A19" s="137" t="s">
        <v>1026</v>
      </c>
      <c r="B19" s="137" t="s">
        <v>1027</v>
      </c>
      <c r="C19" s="138" t="s">
        <v>1028</v>
      </c>
      <c r="D19" s="139" t="str">
        <f t="shared" ca="1" si="1"/>
        <v>Terminé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313">
        <f t="shared" si="2"/>
        <v>45601</v>
      </c>
      <c r="BN19" s="8" t="s">
        <v>1026</v>
      </c>
      <c r="BO19" s="8" t="s">
        <v>1026</v>
      </c>
      <c r="BP19" s="53" t="s">
        <v>595</v>
      </c>
      <c r="BQ19" s="14" t="s">
        <v>595</v>
      </c>
      <c r="BR19" s="14"/>
      <c r="BS19" s="40">
        <v>44141</v>
      </c>
      <c r="BT19" s="40">
        <v>45601</v>
      </c>
      <c r="BU19" s="40">
        <f t="shared" si="3"/>
        <v>44136</v>
      </c>
      <c r="BV19" s="40">
        <f t="shared" si="4"/>
        <v>45597</v>
      </c>
      <c r="BW19" s="53"/>
      <c r="BX19" s="52" t="s">
        <v>1028</v>
      </c>
      <c r="BY19" s="46"/>
      <c r="BZ19" s="46"/>
      <c r="CA19" s="53"/>
      <c r="CB19" s="53"/>
      <c r="CC19" s="38">
        <f>CE19-180</f>
        <v>43751</v>
      </c>
      <c r="CD19" s="38">
        <f t="shared" si="5"/>
        <v>43739</v>
      </c>
      <c r="CE19" s="38">
        <f t="shared" si="6"/>
        <v>43931</v>
      </c>
      <c r="CF19" s="38">
        <f t="shared" si="7"/>
        <v>43922</v>
      </c>
      <c r="CG19" s="38">
        <f t="shared" si="8"/>
        <v>43931</v>
      </c>
      <c r="CH19" s="38">
        <f t="shared" si="9"/>
        <v>43922</v>
      </c>
      <c r="CI19" s="38">
        <f t="shared" si="10"/>
        <v>44141</v>
      </c>
      <c r="CJ19" s="38">
        <f t="shared" si="11"/>
        <v>44136</v>
      </c>
    </row>
    <row r="20" spans="1:88" ht="27.95" hidden="1" customHeight="1">
      <c r="A20" s="137" t="s">
        <v>1029</v>
      </c>
      <c r="B20" s="137" t="s">
        <v>1027</v>
      </c>
      <c r="C20" s="138" t="s">
        <v>1030</v>
      </c>
      <c r="D20" s="139" t="str">
        <f t="shared" ca="1" si="1"/>
        <v>Terminé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313">
        <f>BT20</f>
        <v>45640</v>
      </c>
      <c r="BN20" s="8" t="s">
        <v>1029</v>
      </c>
      <c r="BO20" s="70" t="s">
        <v>1029</v>
      </c>
      <c r="BP20" s="53" t="s">
        <v>595</v>
      </c>
      <c r="BQ20" s="14" t="s">
        <v>595</v>
      </c>
      <c r="BR20" s="14" t="s">
        <v>60</v>
      </c>
      <c r="BS20" s="40">
        <v>44180</v>
      </c>
      <c r="BT20" s="40">
        <v>45640</v>
      </c>
      <c r="BU20" s="40">
        <f>IF(DAY(BS20)&lt;=15,DATE(YEAR(BS20),MONTH(BS20),1),EOMONTH(BS20,0))</f>
        <v>44166</v>
      </c>
      <c r="BV20" s="40">
        <f t="shared" si="4"/>
        <v>45627</v>
      </c>
      <c r="BW20" s="53" t="s">
        <v>2</v>
      </c>
      <c r="BX20" s="52" t="s">
        <v>1031</v>
      </c>
      <c r="BY20" s="46" t="s">
        <v>17</v>
      </c>
      <c r="BZ20" s="46" t="s">
        <v>13</v>
      </c>
      <c r="CA20" s="53"/>
      <c r="CB20" s="53"/>
      <c r="CC20" s="38">
        <f t="shared" ref="CC20:CC24" si="13">CE20-60</f>
        <v>43910</v>
      </c>
      <c r="CD20" s="38">
        <f>IF(DAY(CC20)&lt;=15,DATE(YEAR(CC20),MONTH(CC20),1),EOMONTH(CC20,0))</f>
        <v>43921</v>
      </c>
      <c r="CE20" s="38">
        <f>CG20</f>
        <v>43970</v>
      </c>
      <c r="CF20" s="38">
        <f>IF(DAY(CE20)&lt;=15,DATE(YEAR(CE20),MONTH(CE20),1),EOMONTH(CE20,0))</f>
        <v>43982</v>
      </c>
      <c r="CG20" s="38">
        <f>CI20-210</f>
        <v>43970</v>
      </c>
      <c r="CH20" s="38">
        <f>IF(DAY(CG20)&lt;=15,DATE(YEAR(CG20),MONTH(CG20),1),EOMONTH(CG20,0))</f>
        <v>43982</v>
      </c>
      <c r="CI20" s="38">
        <f>BS20</f>
        <v>44180</v>
      </c>
      <c r="CJ20" s="38">
        <f>IF(DAY(CI20)&lt;=15,DATE(YEAR(CI20),MONTH(CI20),1),EOMONTH(CI20,0))</f>
        <v>44166</v>
      </c>
    </row>
    <row r="21" spans="1:88" ht="27.95" hidden="1" customHeight="1">
      <c r="A21" s="137" t="s">
        <v>1032</v>
      </c>
      <c r="B21" s="137" t="s">
        <v>1027</v>
      </c>
      <c r="C21" s="138" t="s">
        <v>1033</v>
      </c>
      <c r="D21" s="139" t="str">
        <f t="shared" ca="1" si="1"/>
        <v>Terminé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313">
        <f>BT21</f>
        <v>45601</v>
      </c>
      <c r="BN21" s="8" t="s">
        <v>1032</v>
      </c>
      <c r="BO21" s="70" t="s">
        <v>1032</v>
      </c>
      <c r="BP21" s="53" t="s">
        <v>595</v>
      </c>
      <c r="BQ21" s="14" t="s">
        <v>595</v>
      </c>
      <c r="BR21" s="14" t="s">
        <v>60</v>
      </c>
      <c r="BS21" s="40">
        <v>44531</v>
      </c>
      <c r="BT21" s="40">
        <v>45601</v>
      </c>
      <c r="BU21" s="40">
        <f>IF(DAY(BS21)&lt;=15,DATE(YEAR(BS21),MONTH(BS21),1),EOMONTH(BS21,0))</f>
        <v>44531</v>
      </c>
      <c r="BV21" s="40">
        <f t="shared" si="4"/>
        <v>45597</v>
      </c>
      <c r="BW21" s="53" t="s">
        <v>2</v>
      </c>
      <c r="BX21" s="52" t="s">
        <v>1034</v>
      </c>
      <c r="BY21" s="46"/>
      <c r="BZ21" s="46" t="s">
        <v>13</v>
      </c>
      <c r="CA21" s="53"/>
      <c r="CB21" s="53"/>
      <c r="CC21" s="38">
        <f t="shared" si="13"/>
        <v>44261</v>
      </c>
      <c r="CD21" s="38">
        <f>IF(DAY(CC21)&lt;=15,DATE(YEAR(CC21),MONTH(CC21),1),EOMONTH(CC21,0))</f>
        <v>44256</v>
      </c>
      <c r="CE21" s="38">
        <f>CG21</f>
        <v>44321</v>
      </c>
      <c r="CF21" s="38">
        <f>IF(DAY(CE21)&lt;=15,DATE(YEAR(CE21),MONTH(CE21),1),EOMONTH(CE21,0))</f>
        <v>44317</v>
      </c>
      <c r="CG21" s="38">
        <f>CI21-210</f>
        <v>44321</v>
      </c>
      <c r="CH21" s="38">
        <f>IF(DAY(CG21)&lt;=15,DATE(YEAR(CG21),MONTH(CG21),1),EOMONTH(CG21,0))</f>
        <v>44317</v>
      </c>
      <c r="CI21" s="38">
        <f>BS21</f>
        <v>44531</v>
      </c>
      <c r="CJ21" s="38">
        <f>IF(DAY(CI21)&lt;=15,DATE(YEAR(CI21),MONTH(CI21),1),EOMONTH(CI21,0))</f>
        <v>44531</v>
      </c>
    </row>
    <row r="22" spans="1:88" ht="27.95" customHeight="1">
      <c r="A22" s="137" t="s">
        <v>1035</v>
      </c>
      <c r="B22" s="137" t="s">
        <v>1027</v>
      </c>
      <c r="C22" s="138" t="s">
        <v>1028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313">
        <f t="shared" si="2"/>
        <v>46996</v>
      </c>
      <c r="BN22" s="8" t="s">
        <v>1026</v>
      </c>
      <c r="BO22" s="70" t="s">
        <v>1035</v>
      </c>
      <c r="BP22" s="53" t="s">
        <v>595</v>
      </c>
      <c r="BQ22" s="14" t="s">
        <v>595</v>
      </c>
      <c r="BR22" s="57" t="s">
        <v>60</v>
      </c>
      <c r="BS22" s="40">
        <v>45566.000243055554</v>
      </c>
      <c r="BT22" s="40">
        <v>46996</v>
      </c>
      <c r="BU22" s="40">
        <f t="shared" si="3"/>
        <v>45566</v>
      </c>
      <c r="BV22" s="40">
        <f t="shared" si="4"/>
        <v>46996</v>
      </c>
      <c r="BW22" s="53" t="s">
        <v>2</v>
      </c>
      <c r="BX22" s="52" t="s">
        <v>1028</v>
      </c>
      <c r="BY22" s="46"/>
      <c r="BZ22" s="46" t="s">
        <v>13</v>
      </c>
      <c r="CA22" s="53"/>
      <c r="CB22" s="53" t="s">
        <v>10</v>
      </c>
      <c r="CC22" s="38">
        <f t="shared" si="13"/>
        <v>45386.000243055554</v>
      </c>
      <c r="CD22" s="38">
        <f t="shared" si="5"/>
        <v>45383</v>
      </c>
      <c r="CE22" s="38">
        <f t="shared" si="6"/>
        <v>45446.000243055554</v>
      </c>
      <c r="CF22" s="38">
        <f t="shared" si="7"/>
        <v>45444</v>
      </c>
      <c r="CG22" s="38">
        <f>CI22-120</f>
        <v>45446.000243055554</v>
      </c>
      <c r="CH22" s="38">
        <f t="shared" si="9"/>
        <v>45444</v>
      </c>
      <c r="CI22" s="38">
        <f t="shared" si="10"/>
        <v>45566.000243055554</v>
      </c>
      <c r="CJ22" s="38">
        <f t="shared" si="11"/>
        <v>45566</v>
      </c>
    </row>
    <row r="23" spans="1:88" ht="27.95" customHeight="1">
      <c r="A23" s="137" t="s">
        <v>1036</v>
      </c>
      <c r="B23" s="137" t="s">
        <v>1027</v>
      </c>
      <c r="C23" s="138" t="s">
        <v>1037</v>
      </c>
      <c r="D23" s="139" t="str">
        <f t="shared" ca="1" si="1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313">
        <f t="shared" si="2"/>
        <v>46769</v>
      </c>
      <c r="BN23" s="8" t="s">
        <v>1036</v>
      </c>
      <c r="BO23" s="70" t="s">
        <v>1036</v>
      </c>
      <c r="BP23" s="53" t="s">
        <v>595</v>
      </c>
      <c r="BQ23" s="14" t="s">
        <v>595</v>
      </c>
      <c r="BR23" s="14" t="s">
        <v>60</v>
      </c>
      <c r="BS23" s="40">
        <v>45309</v>
      </c>
      <c r="BT23" s="40">
        <v>46769</v>
      </c>
      <c r="BU23" s="40">
        <f t="shared" si="3"/>
        <v>45322</v>
      </c>
      <c r="BV23" s="40">
        <f t="shared" si="4"/>
        <v>46783</v>
      </c>
      <c r="BW23" s="53" t="s">
        <v>2</v>
      </c>
      <c r="BX23" s="52" t="s">
        <v>1038</v>
      </c>
      <c r="BY23" s="46"/>
      <c r="BZ23" s="46" t="s">
        <v>13</v>
      </c>
      <c r="CA23" s="53"/>
      <c r="CB23" s="53"/>
      <c r="CC23" s="38">
        <f t="shared" si="13"/>
        <v>45039</v>
      </c>
      <c r="CD23" s="38">
        <f t="shared" si="5"/>
        <v>45046</v>
      </c>
      <c r="CE23" s="38">
        <f t="shared" si="6"/>
        <v>45099</v>
      </c>
      <c r="CF23" s="38">
        <f t="shared" si="7"/>
        <v>45107</v>
      </c>
      <c r="CG23" s="38">
        <f t="shared" ref="CG23:CG30" si="14">CI23-210</f>
        <v>45099</v>
      </c>
      <c r="CH23" s="38">
        <f t="shared" si="9"/>
        <v>45107</v>
      </c>
      <c r="CI23" s="38">
        <f t="shared" si="10"/>
        <v>45309</v>
      </c>
      <c r="CJ23" s="38">
        <f t="shared" si="11"/>
        <v>45322</v>
      </c>
    </row>
    <row r="24" spans="1:88" ht="27.95" customHeight="1">
      <c r="A24" s="137" t="s">
        <v>1039</v>
      </c>
      <c r="B24" s="137" t="s">
        <v>1040</v>
      </c>
      <c r="C24" s="138" t="s">
        <v>1041</v>
      </c>
      <c r="D24" s="139" t="str">
        <f t="shared" ca="1" si="1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313">
        <f t="shared" si="2"/>
        <v>45991</v>
      </c>
      <c r="BN24" s="8" t="s">
        <v>1042</v>
      </c>
      <c r="BO24" s="70" t="s">
        <v>1039</v>
      </c>
      <c r="BP24" s="53" t="s">
        <v>595</v>
      </c>
      <c r="BQ24" s="14" t="s">
        <v>595</v>
      </c>
      <c r="BR24" s="14" t="s">
        <v>60</v>
      </c>
      <c r="BS24" s="40">
        <v>44531</v>
      </c>
      <c r="BT24" s="40">
        <v>45991</v>
      </c>
      <c r="BU24" s="40">
        <f t="shared" ref="BU24:BU25" si="15">IF(DAY(BS24)&lt;=15,DATE(YEAR(BS24),MONTH(BS24),1),EOMONTH(BS24,0))</f>
        <v>44531</v>
      </c>
      <c r="BV24" s="40">
        <f t="shared" ref="BV24:BV25" si="16">IF(DAY(BT24)&lt;=15,DATE(YEAR(BT24),MONTH(BT24),1),EOMONTH(BT24,0))</f>
        <v>45991</v>
      </c>
      <c r="BW24" s="53" t="s">
        <v>684</v>
      </c>
      <c r="BX24" s="58" t="s">
        <v>1043</v>
      </c>
      <c r="BY24" s="46"/>
      <c r="BZ24" s="46" t="s">
        <v>10</v>
      </c>
      <c r="CA24" s="53"/>
      <c r="CB24" s="53"/>
      <c r="CC24" s="38">
        <f t="shared" si="13"/>
        <v>44261</v>
      </c>
      <c r="CD24" s="38">
        <f t="shared" si="5"/>
        <v>44256</v>
      </c>
      <c r="CE24" s="38">
        <f t="shared" si="6"/>
        <v>44321</v>
      </c>
      <c r="CF24" s="38">
        <f t="shared" si="7"/>
        <v>44317</v>
      </c>
      <c r="CG24" s="38">
        <f t="shared" si="14"/>
        <v>44321</v>
      </c>
      <c r="CH24" s="38">
        <f t="shared" si="9"/>
        <v>44317</v>
      </c>
      <c r="CI24" s="38">
        <f t="shared" si="10"/>
        <v>44531</v>
      </c>
      <c r="CJ24" s="38">
        <f t="shared" si="11"/>
        <v>44531</v>
      </c>
    </row>
    <row r="25" spans="1:88" ht="27.95" customHeight="1">
      <c r="A25" s="137" t="s">
        <v>1044</v>
      </c>
      <c r="B25" s="137" t="s">
        <v>1040</v>
      </c>
      <c r="C25" s="138" t="s">
        <v>1041</v>
      </c>
      <c r="D25" s="139" t="str">
        <f t="shared" ca="1" si="1"/>
        <v>À venir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313">
        <f t="shared" si="2"/>
        <v>47449</v>
      </c>
      <c r="BN25" s="8" t="s">
        <v>1042</v>
      </c>
      <c r="BO25" s="70" t="s">
        <v>1044</v>
      </c>
      <c r="BP25" s="53" t="s">
        <v>595</v>
      </c>
      <c r="BQ25" s="14"/>
      <c r="BR25" s="14" t="s">
        <v>60</v>
      </c>
      <c r="BS25" s="40">
        <v>45989</v>
      </c>
      <c r="BT25" s="40">
        <f>BS25+1460</f>
        <v>47449</v>
      </c>
      <c r="BU25" s="40">
        <f t="shared" si="15"/>
        <v>45991</v>
      </c>
      <c r="BV25" s="40">
        <f t="shared" si="16"/>
        <v>47452</v>
      </c>
      <c r="BW25" s="53" t="s">
        <v>684</v>
      </c>
      <c r="BX25" s="58" t="s">
        <v>1043</v>
      </c>
      <c r="BY25" s="46"/>
      <c r="BZ25" s="46" t="s">
        <v>10</v>
      </c>
      <c r="CA25" s="53"/>
      <c r="CB25" s="53"/>
      <c r="CC25" s="38">
        <f>CE25-120</f>
        <v>45659</v>
      </c>
      <c r="CD25" s="38">
        <f t="shared" si="5"/>
        <v>45658</v>
      </c>
      <c r="CE25" s="38">
        <f t="shared" si="6"/>
        <v>45779</v>
      </c>
      <c r="CF25" s="38">
        <f t="shared" si="7"/>
        <v>45778</v>
      </c>
      <c r="CG25" s="38">
        <f t="shared" si="14"/>
        <v>45779</v>
      </c>
      <c r="CH25" s="38">
        <f t="shared" si="9"/>
        <v>45778</v>
      </c>
      <c r="CI25" s="38">
        <f t="shared" si="10"/>
        <v>45989</v>
      </c>
      <c r="CJ25" s="38">
        <f t="shared" si="11"/>
        <v>45991</v>
      </c>
    </row>
    <row r="26" spans="1:88" ht="27.95" customHeight="1">
      <c r="A26" s="137" t="s">
        <v>1045</v>
      </c>
      <c r="B26" s="137" t="s">
        <v>1040</v>
      </c>
      <c r="C26" s="138" t="s">
        <v>1046</v>
      </c>
      <c r="D26" s="139" t="str">
        <f t="shared" ca="1" si="1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313">
        <f t="shared" si="2"/>
        <v>46906</v>
      </c>
      <c r="BN26" s="8" t="s">
        <v>1047</v>
      </c>
      <c r="BO26" s="70" t="s">
        <v>1045</v>
      </c>
      <c r="BP26" s="53" t="s">
        <v>595</v>
      </c>
      <c r="BQ26" s="14" t="s">
        <v>595</v>
      </c>
      <c r="BR26" s="57" t="s">
        <v>60</v>
      </c>
      <c r="BS26" s="40">
        <v>45446</v>
      </c>
      <c r="BT26" s="40">
        <v>46906</v>
      </c>
      <c r="BU26" s="40">
        <f t="shared" si="3"/>
        <v>45444</v>
      </c>
      <c r="BV26" s="40">
        <f t="shared" si="4"/>
        <v>46905</v>
      </c>
      <c r="BW26" s="53" t="s">
        <v>2</v>
      </c>
      <c r="BX26" s="52" t="s">
        <v>1048</v>
      </c>
      <c r="BY26" s="46"/>
      <c r="BZ26" s="46" t="s">
        <v>13</v>
      </c>
      <c r="CA26" s="53"/>
      <c r="CB26" s="53" t="s">
        <v>10</v>
      </c>
      <c r="CC26" s="38">
        <f t="shared" ref="CC26:CC29" si="17">CE26-60</f>
        <v>45176</v>
      </c>
      <c r="CD26" s="38">
        <f t="shared" si="5"/>
        <v>45170</v>
      </c>
      <c r="CE26" s="38">
        <f t="shared" si="6"/>
        <v>45236</v>
      </c>
      <c r="CF26" s="38">
        <f t="shared" si="7"/>
        <v>45231</v>
      </c>
      <c r="CG26" s="38">
        <f t="shared" si="14"/>
        <v>45236</v>
      </c>
      <c r="CH26" s="38">
        <f t="shared" si="9"/>
        <v>45231</v>
      </c>
      <c r="CI26" s="38">
        <f t="shared" si="10"/>
        <v>45446</v>
      </c>
      <c r="CJ26" s="38">
        <f t="shared" si="11"/>
        <v>45444</v>
      </c>
    </row>
    <row r="27" spans="1:88" ht="27.95" customHeight="1">
      <c r="A27" s="137" t="s">
        <v>1049</v>
      </c>
      <c r="B27" s="137" t="s">
        <v>643</v>
      </c>
      <c r="C27" s="138" t="s">
        <v>1050</v>
      </c>
      <c r="D27" s="139" t="str">
        <f t="shared" ca="1" si="1"/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313">
        <f t="shared" si="2"/>
        <v>46469</v>
      </c>
      <c r="BN27" s="8" t="s">
        <v>1051</v>
      </c>
      <c r="BO27" s="70" t="s">
        <v>1049</v>
      </c>
      <c r="BP27" s="53" t="s">
        <v>692</v>
      </c>
      <c r="BQ27" s="14" t="s">
        <v>692</v>
      </c>
      <c r="BR27" s="14" t="s">
        <v>205</v>
      </c>
      <c r="BS27" s="40">
        <v>45009</v>
      </c>
      <c r="BT27" s="40">
        <v>46469</v>
      </c>
      <c r="BU27" s="40">
        <f t="shared" si="3"/>
        <v>45016</v>
      </c>
      <c r="BV27" s="40">
        <f t="shared" si="4"/>
        <v>46477</v>
      </c>
      <c r="BW27" s="53" t="s">
        <v>2</v>
      </c>
      <c r="BX27" s="58" t="s">
        <v>1052</v>
      </c>
      <c r="BY27" s="46"/>
      <c r="BZ27" s="46" t="s">
        <v>13</v>
      </c>
      <c r="CA27" s="53"/>
      <c r="CB27" s="53"/>
      <c r="CC27" s="38">
        <f t="shared" si="17"/>
        <v>44739</v>
      </c>
      <c r="CD27" s="38">
        <f t="shared" si="5"/>
        <v>44742</v>
      </c>
      <c r="CE27" s="38">
        <f t="shared" si="6"/>
        <v>44799</v>
      </c>
      <c r="CF27" s="38">
        <f t="shared" si="7"/>
        <v>44804</v>
      </c>
      <c r="CG27" s="38">
        <f t="shared" si="14"/>
        <v>44799</v>
      </c>
      <c r="CH27" s="38">
        <f t="shared" si="9"/>
        <v>44804</v>
      </c>
      <c r="CI27" s="38">
        <f t="shared" si="10"/>
        <v>45009</v>
      </c>
      <c r="CJ27" s="38">
        <f t="shared" si="11"/>
        <v>45016</v>
      </c>
    </row>
    <row r="28" spans="1:88" ht="27.95" customHeight="1">
      <c r="A28" s="137" t="s">
        <v>1053</v>
      </c>
      <c r="B28" s="137" t="s">
        <v>643</v>
      </c>
      <c r="C28" s="138" t="s">
        <v>1054</v>
      </c>
      <c r="D28" s="139" t="str">
        <f t="shared" ca="1" si="1"/>
        <v>En cours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313">
        <f t="shared" si="2"/>
        <v>46403</v>
      </c>
      <c r="BN28" s="8" t="s">
        <v>1053</v>
      </c>
      <c r="BO28" s="70" t="s">
        <v>1053</v>
      </c>
      <c r="BP28" s="53" t="s">
        <v>692</v>
      </c>
      <c r="BQ28" s="14" t="s">
        <v>692</v>
      </c>
      <c r="BR28" s="14" t="s">
        <v>60</v>
      </c>
      <c r="BS28" s="40">
        <v>44943</v>
      </c>
      <c r="BT28" s="40">
        <v>46403</v>
      </c>
      <c r="BU28" s="40">
        <f t="shared" si="3"/>
        <v>44957</v>
      </c>
      <c r="BV28" s="40">
        <f t="shared" si="4"/>
        <v>46418</v>
      </c>
      <c r="BW28" s="53" t="s">
        <v>4</v>
      </c>
      <c r="BX28" s="52" t="s">
        <v>1055</v>
      </c>
      <c r="BY28" s="46"/>
      <c r="BZ28" s="46" t="s">
        <v>13</v>
      </c>
      <c r="CA28" s="53"/>
      <c r="CB28" s="53"/>
      <c r="CC28" s="38">
        <f t="shared" si="17"/>
        <v>44673</v>
      </c>
      <c r="CD28" s="38">
        <f t="shared" si="5"/>
        <v>44681</v>
      </c>
      <c r="CE28" s="38">
        <f t="shared" si="6"/>
        <v>44733</v>
      </c>
      <c r="CF28" s="38">
        <f t="shared" si="7"/>
        <v>44742</v>
      </c>
      <c r="CG28" s="38">
        <f t="shared" si="14"/>
        <v>44733</v>
      </c>
      <c r="CH28" s="38">
        <f t="shared" si="9"/>
        <v>44742</v>
      </c>
      <c r="CI28" s="38">
        <f t="shared" si="10"/>
        <v>44943</v>
      </c>
      <c r="CJ28" s="38">
        <f t="shared" si="11"/>
        <v>44957</v>
      </c>
    </row>
    <row r="29" spans="1:88" ht="27.95" customHeight="1">
      <c r="A29" s="137" t="s">
        <v>1056</v>
      </c>
      <c r="B29" s="137" t="s">
        <v>643</v>
      </c>
      <c r="C29" s="138" t="s">
        <v>1057</v>
      </c>
      <c r="D29" s="139" t="str">
        <f t="shared" ca="1" si="1"/>
        <v>En cours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313">
        <f t="shared" si="2"/>
        <v>46318</v>
      </c>
      <c r="BN29" s="8" t="s">
        <v>1056</v>
      </c>
      <c r="BO29" s="70" t="s">
        <v>1056</v>
      </c>
      <c r="BP29" s="53" t="s">
        <v>692</v>
      </c>
      <c r="BQ29" s="14" t="s">
        <v>692</v>
      </c>
      <c r="BR29" s="14" t="s">
        <v>60</v>
      </c>
      <c r="BS29" s="40">
        <v>44858</v>
      </c>
      <c r="BT29" s="40">
        <v>46318</v>
      </c>
      <c r="BU29" s="40">
        <f t="shared" si="3"/>
        <v>44865</v>
      </c>
      <c r="BV29" s="40">
        <f t="shared" si="4"/>
        <v>46326</v>
      </c>
      <c r="BW29" s="53" t="s">
        <v>2</v>
      </c>
      <c r="BX29" s="52" t="s">
        <v>1058</v>
      </c>
      <c r="BY29" s="46"/>
      <c r="BZ29" s="46" t="s">
        <v>10</v>
      </c>
      <c r="CA29" s="53"/>
      <c r="CB29" s="53"/>
      <c r="CC29" s="38">
        <f t="shared" si="17"/>
        <v>44588</v>
      </c>
      <c r="CD29" s="38">
        <f t="shared" si="5"/>
        <v>44592</v>
      </c>
      <c r="CE29" s="38">
        <f t="shared" si="6"/>
        <v>44648</v>
      </c>
      <c r="CF29" s="38">
        <f t="shared" si="7"/>
        <v>44651</v>
      </c>
      <c r="CG29" s="38">
        <f t="shared" si="14"/>
        <v>44648</v>
      </c>
      <c r="CH29" s="38">
        <f t="shared" si="9"/>
        <v>44651</v>
      </c>
      <c r="CI29" s="38">
        <f t="shared" si="10"/>
        <v>44858</v>
      </c>
      <c r="CJ29" s="38">
        <f t="shared" si="11"/>
        <v>44865</v>
      </c>
    </row>
    <row r="30" spans="1:88" ht="27.95" customHeight="1">
      <c r="A30" s="137" t="s">
        <v>75</v>
      </c>
      <c r="B30" s="137" t="s">
        <v>643</v>
      </c>
      <c r="C30" s="138" t="s">
        <v>1057</v>
      </c>
      <c r="D30" s="139" t="str">
        <f t="shared" ca="1" si="1"/>
        <v>À venir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313">
        <f t="shared" si="2"/>
        <v>47779</v>
      </c>
      <c r="BN30" s="8" t="s">
        <v>1056</v>
      </c>
      <c r="BO30" s="70" t="s">
        <v>70</v>
      </c>
      <c r="BP30" s="53" t="s">
        <v>692</v>
      </c>
      <c r="BQ30" s="14" t="s">
        <v>692</v>
      </c>
      <c r="BR30" s="14" t="s">
        <v>60</v>
      </c>
      <c r="BS30" s="40">
        <v>46319</v>
      </c>
      <c r="BT30" s="40">
        <v>47779</v>
      </c>
      <c r="BU30" s="40">
        <f t="shared" si="3"/>
        <v>46326</v>
      </c>
      <c r="BV30" s="40">
        <f t="shared" si="4"/>
        <v>47787</v>
      </c>
      <c r="BW30" s="53" t="s">
        <v>2</v>
      </c>
      <c r="BX30" s="52" t="s">
        <v>1058</v>
      </c>
      <c r="BY30" s="46"/>
      <c r="BZ30" s="46" t="s">
        <v>10</v>
      </c>
      <c r="CA30" s="53"/>
      <c r="CB30" s="53"/>
      <c r="CC30" s="38">
        <f>CE30-152</f>
        <v>45957</v>
      </c>
      <c r="CD30" s="38">
        <f t="shared" si="5"/>
        <v>45961</v>
      </c>
      <c r="CE30" s="38">
        <f t="shared" si="6"/>
        <v>46109</v>
      </c>
      <c r="CF30" s="38">
        <f t="shared" si="7"/>
        <v>46112</v>
      </c>
      <c r="CG30" s="38">
        <f t="shared" si="14"/>
        <v>46109</v>
      </c>
      <c r="CH30" s="38">
        <f t="shared" si="9"/>
        <v>46112</v>
      </c>
      <c r="CI30" s="38">
        <f t="shared" si="10"/>
        <v>46319</v>
      </c>
      <c r="CJ30" s="38">
        <f t="shared" si="11"/>
        <v>46326</v>
      </c>
    </row>
    <row r="31" spans="1:88" ht="27.95" customHeight="1">
      <c r="A31" s="137" t="s">
        <v>1059</v>
      </c>
      <c r="B31" s="137" t="s">
        <v>643</v>
      </c>
      <c r="C31" s="138" t="s">
        <v>1060</v>
      </c>
      <c r="D31" s="139" t="str">
        <f t="shared" ca="1" si="1"/>
        <v>En cours</v>
      </c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313">
        <f t="shared" si="2"/>
        <v>46697</v>
      </c>
      <c r="BB31" s="5"/>
      <c r="BN31" s="8" t="s">
        <v>1061</v>
      </c>
      <c r="BO31" s="70" t="s">
        <v>1059</v>
      </c>
      <c r="BP31" s="53" t="s">
        <v>595</v>
      </c>
      <c r="BQ31" s="14" t="s">
        <v>674</v>
      </c>
      <c r="BR31" s="14" t="s">
        <v>60</v>
      </c>
      <c r="BS31" s="40">
        <v>45292.000243055554</v>
      </c>
      <c r="BT31" s="40">
        <v>46697</v>
      </c>
      <c r="BU31" s="40">
        <f t="shared" si="3"/>
        <v>45292</v>
      </c>
      <c r="BV31" s="40">
        <f t="shared" si="4"/>
        <v>46692</v>
      </c>
      <c r="BW31" s="53" t="s">
        <v>2</v>
      </c>
      <c r="BX31" s="46" t="s">
        <v>1062</v>
      </c>
      <c r="BY31" s="46"/>
      <c r="BZ31" s="46" t="s">
        <v>10</v>
      </c>
      <c r="CA31" s="53"/>
      <c r="CB31" s="53" t="s">
        <v>10</v>
      </c>
      <c r="CC31" s="3">
        <f>CE31-90</f>
        <v>45052.000243055554</v>
      </c>
      <c r="CD31" s="3">
        <f t="shared" si="5"/>
        <v>45047</v>
      </c>
      <c r="CE31" s="3">
        <f t="shared" si="6"/>
        <v>45142.000243055554</v>
      </c>
      <c r="CF31" s="3">
        <f t="shared" si="7"/>
        <v>45139</v>
      </c>
      <c r="CG31" s="3">
        <f>CI31-150</f>
        <v>45142.000243055554</v>
      </c>
      <c r="CH31" s="3">
        <f t="shared" si="9"/>
        <v>45139</v>
      </c>
      <c r="CI31" s="3">
        <f t="shared" si="10"/>
        <v>45292.000243055554</v>
      </c>
      <c r="CJ31" s="3">
        <f t="shared" si="11"/>
        <v>45292</v>
      </c>
    </row>
    <row r="32" spans="1:88" ht="23.25" customHeight="1">
      <c r="A32" s="137" t="s">
        <v>1063</v>
      </c>
      <c r="B32" s="137" t="s">
        <v>643</v>
      </c>
      <c r="C32" s="138" t="s">
        <v>1064</v>
      </c>
      <c r="D32" s="139" t="str">
        <f t="shared" ca="1" si="1"/>
        <v>En cours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313">
        <f t="shared" si="2"/>
        <v>46692</v>
      </c>
      <c r="BB32"/>
      <c r="BN32" s="8" t="s">
        <v>1063</v>
      </c>
      <c r="BO32" s="70" t="s">
        <v>1063</v>
      </c>
      <c r="BP32" s="53" t="s">
        <v>1065</v>
      </c>
      <c r="BQ32" s="14" t="s">
        <v>674</v>
      </c>
      <c r="BR32" s="14" t="s">
        <v>60</v>
      </c>
      <c r="BS32" s="40">
        <v>45306</v>
      </c>
      <c r="BT32" s="40">
        <v>46692</v>
      </c>
      <c r="BU32" s="40">
        <f t="shared" si="3"/>
        <v>45292</v>
      </c>
      <c r="BV32" s="40">
        <f t="shared" si="4"/>
        <v>46692</v>
      </c>
      <c r="BW32" s="53" t="s">
        <v>0</v>
      </c>
      <c r="BX32" s="48" t="s">
        <v>1066</v>
      </c>
      <c r="BY32" s="46"/>
      <c r="BZ32" s="46" t="s">
        <v>15</v>
      </c>
      <c r="CA32" s="53"/>
      <c r="CB32" s="53" t="s">
        <v>10</v>
      </c>
      <c r="CC32" s="3">
        <f>CE32-90</f>
        <v>45036</v>
      </c>
      <c r="CD32" s="3">
        <f t="shared" si="5"/>
        <v>45046</v>
      </c>
      <c r="CE32" s="3">
        <f t="shared" si="6"/>
        <v>45126</v>
      </c>
      <c r="CF32" s="3">
        <f t="shared" si="7"/>
        <v>45138</v>
      </c>
      <c r="CG32" s="3">
        <f>CI32-180</f>
        <v>45126</v>
      </c>
      <c r="CH32" s="3">
        <f t="shared" si="9"/>
        <v>45138</v>
      </c>
      <c r="CI32" s="3">
        <f t="shared" si="10"/>
        <v>45306</v>
      </c>
      <c r="CJ32" s="3">
        <f t="shared" si="11"/>
        <v>45292</v>
      </c>
    </row>
    <row r="33" spans="1:88" ht="32.1" customHeight="1">
      <c r="A33" s="137" t="s">
        <v>1067</v>
      </c>
      <c r="B33" s="137" t="s">
        <v>643</v>
      </c>
      <c r="C33" s="138" t="s">
        <v>1068</v>
      </c>
      <c r="D33" s="139" t="str">
        <f t="shared" ca="1" si="1"/>
        <v>À venir</v>
      </c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313">
        <f t="shared" si="2"/>
        <v>47299</v>
      </c>
      <c r="BB33"/>
      <c r="BN33" s="8" t="s">
        <v>1067</v>
      </c>
      <c r="BO33" s="8" t="s">
        <v>1067</v>
      </c>
      <c r="BP33" s="53" t="s">
        <v>692</v>
      </c>
      <c r="BQ33" s="14" t="s">
        <v>692</v>
      </c>
      <c r="BR33" s="14" t="s">
        <v>60</v>
      </c>
      <c r="BS33" s="40">
        <v>45839</v>
      </c>
      <c r="BT33" s="40">
        <v>47299</v>
      </c>
      <c r="BU33" s="40">
        <f t="shared" si="3"/>
        <v>45839</v>
      </c>
      <c r="BV33" s="40">
        <f t="shared" si="4"/>
        <v>47299</v>
      </c>
      <c r="BW33" s="53"/>
      <c r="BX33" s="48"/>
      <c r="BY33" s="46"/>
      <c r="BZ33" s="46"/>
      <c r="CA33" s="53"/>
      <c r="CB33" s="53"/>
      <c r="CC33" s="3">
        <f>CE33-90</f>
        <v>45569</v>
      </c>
      <c r="CD33" s="3">
        <f t="shared" ref="CD33" si="18">IF(DAY(CC33)&lt;=15,DATE(YEAR(CC33),MONTH(CC33),1),EOMONTH(CC33,0))</f>
        <v>45566</v>
      </c>
      <c r="CE33" s="3">
        <f t="shared" ref="CE33" si="19">CG33</f>
        <v>45659</v>
      </c>
      <c r="CF33" s="3">
        <f t="shared" ref="CF33" si="20">IF(DAY(CE33)&lt;=15,DATE(YEAR(CE33),MONTH(CE33),1),EOMONTH(CE33,0))</f>
        <v>45658</v>
      </c>
      <c r="CG33" s="3">
        <f>CI33-180</f>
        <v>45659</v>
      </c>
      <c r="CH33" s="3">
        <f t="shared" ref="CH33" si="21">IF(DAY(CG33)&lt;=15,DATE(YEAR(CG33),MONTH(CG33),1),EOMONTH(CG33,0))</f>
        <v>45658</v>
      </c>
      <c r="CI33" s="3">
        <f t="shared" ref="CI33" si="22">BS33</f>
        <v>45839</v>
      </c>
      <c r="CJ33" s="3">
        <f t="shared" ref="CJ33" si="23">IF(DAY(CI33)&lt;=15,DATE(YEAR(CI33),MONTH(CI33),1),EOMONTH(CI33,0))</f>
        <v>45839</v>
      </c>
    </row>
  </sheetData>
  <sheetProtection algorithmName="SHA-512" hashValue="psB58tqY0UdoxEkf6gqZ5m741LcjYzwejnpKq5igtR3ztkoMmwP95yLdy7iI77/9B5qXIYKfyyXIHHaBhsNjkQ==" saltValue="a4saivPZHmtDAF5ooPk23w==" spinCount="100000" sheet="1" autoFilter="0"/>
  <autoFilter ref="A6:D6" xr:uid="{AEAE953E-00D4-4A13-8A66-FDF399B28B7F}"/>
  <mergeCells count="5">
    <mergeCell ref="A4:B4"/>
    <mergeCell ref="Q5:AB5"/>
    <mergeCell ref="AC5:AN5"/>
    <mergeCell ref="E5:P5"/>
    <mergeCell ref="AO5:AZ5"/>
  </mergeCells>
  <phoneticPr fontId="12" type="noConversion"/>
  <conditionalFormatting sqref="C2">
    <cfRule type="expression" dxfId="13" priority="10">
      <formula>AND(BX$6&gt;=#REF!,BX$6&lt;=#REF!)</formula>
    </cfRule>
    <cfRule type="expression" dxfId="12" priority="11">
      <formula>AND(BX$6&gt;=#REF!,BX$6&lt;=#REF!)</formula>
    </cfRule>
    <cfRule type="expression" dxfId="11" priority="12">
      <formula>AND(BX$6&gt;=#REF!,BX$6&lt;=#REF!)</formula>
    </cfRule>
    <cfRule type="expression" dxfId="10" priority="13">
      <formula>AND(BX$6&gt;=#REF!,BX$6&lt;=#REF!)</formula>
    </cfRule>
  </conditionalFormatting>
  <conditionalFormatting sqref="D1:D5 D34:D1048576">
    <cfRule type="containsText" dxfId="9" priority="17" operator="containsText" text="A venir">
      <formula>NOT(ISERROR(SEARCH("A venir",D1)))</formula>
    </cfRule>
  </conditionalFormatting>
  <conditionalFormatting sqref="D1:D1048576">
    <cfRule type="containsText" dxfId="8" priority="4" operator="containsText" text="Term">
      <formula>NOT(ISERROR(SEARCH("Term",D1)))</formula>
    </cfRule>
  </conditionalFormatting>
  <conditionalFormatting sqref="D6:D33">
    <cfRule type="containsText" dxfId="7" priority="5" operator="containsText" text="À venir">
      <formula>NOT(ISERROR(SEARCH("À venir",D6)))</formula>
    </cfRule>
  </conditionalFormatting>
  <conditionalFormatting sqref="D7:D33">
    <cfRule type="containsText" dxfId="6" priority="6" operator="containsText" text="En cours">
      <formula>NOT(ISERROR(SEARCH("En cours",D7)))</formula>
    </cfRule>
    <cfRule type="expression" dxfId="5" priority="7">
      <formula>AND(D$6&gt;=$CD7,D$6&lt;=$CF7)</formula>
    </cfRule>
    <cfRule type="expression" dxfId="4" priority="8">
      <formula>AND(D$6&gt;=$BU7,D$6&lt;=$BV7)</formula>
    </cfRule>
    <cfRule type="expression" dxfId="3" priority="9">
      <formula>AND(D$6&gt;=$CH7,D$6&lt;=$CJ7)</formula>
    </cfRule>
  </conditionalFormatting>
  <conditionalFormatting sqref="E7:AZ33">
    <cfRule type="expression" dxfId="2" priority="1">
      <formula>AND(E$6&gt;=$BU7,E$6&lt;=$BV7)</formula>
    </cfRule>
    <cfRule type="expression" dxfId="1" priority="2">
      <formula>AND(E$6&gt;=$CH7,E$6&lt;=$CJ7)</formula>
    </cfRule>
    <cfRule type="expression" dxfId="0" priority="3">
      <formula>AND(E$6&gt;=$CD7,E$6&lt;=$CF7)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5427C81-FE3B-48C7-9E26-9B1E0E007775}">
          <x14:formula1>
            <xm:f>Feuil1!$A$1:$A$3</xm:f>
          </x14:formula1>
          <xm:sqref>BW7:BW33</xm:sqref>
        </x14:dataValidation>
        <x14:dataValidation type="list" allowBlank="1" showInputMessage="1" showErrorMessage="1" xr:uid="{3967EE54-37B3-4AA4-AA01-25B522250703}">
          <x14:formula1>
            <xm:f>Feuil1!$A$7:$A$13</xm:f>
          </x14:formula1>
          <xm:sqref>BY7:BY33</xm:sqref>
        </x14:dataValidation>
        <x14:dataValidation type="list" allowBlank="1" showInputMessage="1" showErrorMessage="1" xr:uid="{7C301C9B-F58F-4ABF-BEC9-D56A72E2B52E}">
          <x14:formula1>
            <xm:f>Feuil1!$D$7:$D$8</xm:f>
          </x14:formula1>
          <xm:sqref>CA7:CB33</xm:sqref>
        </x14:dataValidation>
        <x14:dataValidation type="list" allowBlank="1" showInputMessage="1" showErrorMessage="1" xr:uid="{FBF28D9C-A480-4A2E-A3CC-5F78967BFEBD}">
          <x14:formula1>
            <xm:f>Feuil1!$B$7:$B$9</xm:f>
          </x14:formula1>
          <xm:sqref>BZ7:BZ33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dce434-a1f9-4dc0-8901-d144ff65285a">
      <Terms xmlns="http://schemas.microsoft.com/office/infopath/2007/PartnerControls"/>
    </lcf76f155ced4ddcb4097134ff3c332f>
    <TaxCatchAll xmlns="0129eca8-e40c-4a5d-a604-2bb1ebaf3f5e" xsi:nil="true"/>
    <SharedWithUsers xmlns="0129eca8-e40c-4a5d-a604-2bb1ebaf3f5e">
      <UserInfo>
        <DisplayName>Noémie LORMEL</DisplayName>
        <AccountId>350</AccountId>
        <AccountType/>
      </UserInfo>
      <UserInfo>
        <DisplayName>Kafia BELKEBLA</DisplayName>
        <AccountId>46</AccountId>
        <AccountType/>
      </UserInfo>
      <UserInfo>
        <DisplayName>Zineb ETTALBI</DisplayName>
        <AccountId>47</AccountId>
        <AccountType/>
      </UserInfo>
      <UserInfo>
        <DisplayName>Coffi GNANGUENON</DisplayName>
        <AccountId>167</AccountId>
        <AccountType/>
      </UserInfo>
      <UserInfo>
        <DisplayName>Yannick COSTA</DisplayName>
        <AccountId>1122</AccountId>
        <AccountType/>
      </UserInfo>
      <UserInfo>
        <DisplayName>Virginie SCHIRMER</DisplayName>
        <AccountId>79</AccountId>
        <AccountType/>
      </UserInfo>
      <UserInfo>
        <DisplayName>Yannetti SABAS</DisplayName>
        <AccountId>110</AccountId>
        <AccountType/>
      </UserInfo>
      <UserInfo>
        <DisplayName>Esmahene BARDI</DisplayName>
        <AccountId>1096</AccountId>
        <AccountType/>
      </UserInfo>
      <UserInfo>
        <DisplayName>Hasina BESSE</DisplayName>
        <AccountId>130</AccountId>
        <AccountType/>
      </UserInfo>
      <UserInfo>
        <DisplayName>Angelique DIZIER</DisplayName>
        <AccountId>171</AccountId>
        <AccountType/>
      </UserInfo>
      <UserInfo>
        <DisplayName>Gaelle KERANGOAREC</DisplayName>
        <AccountId>586</AccountId>
        <AccountType/>
      </UserInfo>
      <UserInfo>
        <DisplayName>Ilham TABBAA</DisplayName>
        <AccountId>163</AccountId>
        <AccountType/>
      </UserInfo>
      <UserInfo>
        <DisplayName>Juliette VINCELET</DisplayName>
        <AccountId>968</AccountId>
        <AccountType/>
      </UserInfo>
      <UserInfo>
        <DisplayName>Delphine JANIN</DisplayName>
        <AccountId>88</AccountId>
        <AccountType/>
      </UserInfo>
      <UserInfo>
        <DisplayName>Nadia CODO</DisplayName>
        <AccountId>73</AccountId>
        <AccountType/>
      </UserInfo>
      <UserInfo>
        <DisplayName>Paul GOUHIER</DisplayName>
        <AccountId>48</AccountId>
        <AccountType/>
      </UserInfo>
      <UserInfo>
        <DisplayName>Adrien LOPEZ</DisplayName>
        <AccountId>842</AccountId>
        <AccountType/>
      </UserInfo>
      <UserInfo>
        <DisplayName>Fabrice CHEDEBOIS</DisplayName>
        <AccountId>30</AccountId>
        <AccountType/>
      </UserInfo>
      <UserInfo>
        <DisplayName>Catherine BERSANI</DisplayName>
        <AccountId>117</AccountId>
        <AccountType/>
      </UserInfo>
      <UserInfo>
        <DisplayName>Hugues LEFRANC</DisplayName>
        <AccountId>612</AccountId>
        <AccountType/>
      </UserInfo>
      <UserInfo>
        <DisplayName>Isabelle PAULUS</DisplayName>
        <AccountId>140</AccountId>
        <AccountType/>
      </UserInfo>
      <UserInfo>
        <DisplayName>Cindy BUFFIERE</DisplayName>
        <AccountId>739</AccountId>
        <AccountType/>
      </UserInfo>
      <UserInfo>
        <DisplayName>Sophie PELLOT</DisplayName>
        <AccountId>883</AccountId>
        <AccountType/>
      </UserInfo>
      <UserInfo>
        <DisplayName>Elizabeta JOVANOVIC</DisplayName>
        <AccountId>1159</AccountId>
        <AccountType/>
      </UserInfo>
      <UserInfo>
        <DisplayName>Christine MOREAU</DisplayName>
        <AccountId>289</AccountId>
        <AccountType/>
      </UserInfo>
      <UserInfo>
        <DisplayName>Gwendoline FONTANA-GUILLE</DisplayName>
        <AccountId>180</AccountId>
        <AccountType/>
      </UserInfo>
      <UserInfo>
        <DisplayName>Sandrine BOURG</DisplayName>
        <AccountId>21</AccountId>
        <AccountType/>
      </UserInfo>
      <UserInfo>
        <DisplayName>Clémence BRESCON</DisplayName>
        <AccountId>792</AccountId>
        <AccountType/>
      </UserInfo>
      <UserInfo>
        <DisplayName>Alexandra DONNY</DisplayName>
        <AccountId>39</AccountId>
        <AccountType/>
      </UserInfo>
      <UserInfo>
        <DisplayName>Nathalie CHELLI</DisplayName>
        <AccountId>119</AccountId>
        <AccountType/>
      </UserInfo>
      <UserInfo>
        <DisplayName>Brenda DUFAUD VIRGINIE</DisplayName>
        <AccountId>885</AccountId>
        <AccountType/>
      </UserInfo>
      <UserInfo>
        <DisplayName>Aurore BETOULLE</DisplayName>
        <AccountId>98</AccountId>
        <AccountType/>
      </UserInfo>
      <UserInfo>
        <DisplayName>Katia HAMOUM</DisplayName>
        <AccountId>872</AccountId>
        <AccountType/>
      </UserInfo>
      <UserInfo>
        <DisplayName>Manel OUKRIF</DisplayName>
        <AccountId>1257</AccountId>
        <AccountType/>
      </UserInfo>
      <UserInfo>
        <DisplayName>Djamel NIATI</DisplayName>
        <AccountId>1204</AccountId>
        <AccountType/>
      </UserInfo>
      <UserInfo>
        <DisplayName>Kipeya OUATTARA</DisplayName>
        <AccountId>923</AccountId>
        <AccountType/>
      </UserInfo>
      <UserInfo>
        <DisplayName>Marisa FERNANDES</DisplayName>
        <AccountId>120</AccountId>
        <AccountType/>
      </UserInfo>
      <UserInfo>
        <DisplayName>Achats "BIOLOGIE"</DisplayName>
        <AccountId>49</AccountId>
        <AccountType/>
      </UserInfo>
      <UserInfo>
        <DisplayName>DIM</DisplayName>
        <AccountId>922</AccountId>
        <AccountType/>
      </UserInfo>
      <UserInfo>
        <DisplayName>Charlotte BRASSELET</DisplayName>
        <AccountId>504</AccountId>
        <AccountType/>
      </UserInfo>
      <UserInfo>
        <DisplayName>Cécile SEYRAT</DisplayName>
        <AccountId>141</AccountId>
        <AccountType/>
      </UserInfo>
      <UserInfo>
        <DisplayName>Hamza IDDOUCH</DisplayName>
        <AccountId>1286</AccountId>
        <AccountType/>
      </UserInfo>
      <UserInfo>
        <DisplayName>Zainab EL BAHRI</DisplayName>
        <AccountId>428</AccountId>
        <AccountType/>
      </UserInfo>
      <UserInfo>
        <DisplayName>Caroline GERLING</DisplayName>
        <AccountId>332</AccountId>
        <AccountType/>
      </UserInfo>
      <UserInfo>
        <DisplayName>Edouard BERTHOLON</DisplayName>
        <AccountId>1161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E29A285570D429C70C05563877D72" ma:contentTypeVersion="18" ma:contentTypeDescription="Crée un document." ma:contentTypeScope="" ma:versionID="735e77caaf49c1830b491136890ed3b4">
  <xsd:schema xmlns:xsd="http://www.w3.org/2001/XMLSchema" xmlns:xs="http://www.w3.org/2001/XMLSchema" xmlns:p="http://schemas.microsoft.com/office/2006/metadata/properties" xmlns:ns2="9fdce434-a1f9-4dc0-8901-d144ff65285a" xmlns:ns3="0129eca8-e40c-4a5d-a604-2bb1ebaf3f5e" targetNamespace="http://schemas.microsoft.com/office/2006/metadata/properties" ma:root="true" ma:fieldsID="1b82519b27812f80c7f662c8757742dc" ns2:_="" ns3:_="">
    <xsd:import namespace="9fdce434-a1f9-4dc0-8901-d144ff65285a"/>
    <xsd:import namespace="0129eca8-e40c-4a5d-a604-2bb1ebaf3f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ce434-a1f9-4dc0-8901-d144ff652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df191bc-fe12-4cfc-b2f0-3b9fee9a17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9eca8-e40c-4a5d-a604-2bb1ebaf3f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48ccce-7e8a-4a63-a65a-1ebbf020668e}" ma:internalName="TaxCatchAll" ma:showField="CatchAllData" ma:web="0129eca8-e40c-4a5d-a604-2bb1ebaf3f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856A6-FE97-4F98-A51F-76A728B58ACC}"/>
</file>

<file path=customXml/itemProps2.xml><?xml version="1.0" encoding="utf-8"?>
<ds:datastoreItem xmlns:ds="http://schemas.openxmlformats.org/officeDocument/2006/customXml" ds:itemID="{F2FB0993-E7F2-49DD-B5DF-8A28265BE23E}"/>
</file>

<file path=customXml/itemProps3.xml><?xml version="1.0" encoding="utf-8"?>
<ds:datastoreItem xmlns:ds="http://schemas.openxmlformats.org/officeDocument/2006/customXml" ds:itemID="{629FC4AE-842C-4978-BB5A-5175E32AA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Kafia BELKEBLA</dc:creator>
  <cp:keywords/>
  <dc:description/>
  <cp:lastModifiedBy>Noémie LORMEL</cp:lastModifiedBy>
  <cp:revision/>
  <dcterms:created xsi:type="dcterms:W3CDTF">2023-12-05T17:57:41Z</dcterms:created>
  <dcterms:modified xsi:type="dcterms:W3CDTF">2025-02-24T12:06:30Z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0x0101003EBE29A285570D429C70C05563877D72</vt:lpwstr>
  </property>
  <property fmtid="{D5CDD505-2E9C-101B-9397-08002B2CF9AE}" pid="3" name="MediaServiceImageTags">
    <vt:lpwstr/>
  </property>
</Properties>
</file>