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ibpresah.sharepoint.com/Documents partages/08-DIM/15. Outils DIM/GANTT/"/>
    </mc:Choice>
  </mc:AlternateContent>
  <xr:revisionPtr revIDLastSave="0" documentId="8_{F0781597-24A7-45A3-AF19-DC6EBC5197C8}" xr6:coauthVersionLast="47" xr6:coauthVersionMax="47" xr10:uidLastSave="{00000000-0000-0000-0000-000000000000}"/>
  <workbookProtection workbookAlgorithmName="SHA-512" workbookHashValue="mjmZYzOxbPYUNNhfsgPkmUlW76GCvJOj0DXSjpnYNtvLfrmghbD1nV08IXYojsSpqgnf2Zfbozm91RwTZOQMaw==" workbookSaltValue="f643zUuogmR6+fWNubZpLw==" workbookSpinCount="100000" lockStructure="1"/>
  <bookViews>
    <workbookView xWindow="-110" yWindow="-110" windowWidth="19420" windowHeight="10300" tabRatio="601" firstSheet="2" activeTab="2" xr2:uid="{AC69D984-6DD4-4908-84DA-A4405E50A1FA}"/>
  </bookViews>
  <sheets>
    <sheet name="Feuil1" sheetId="31" state="veryHidden" r:id="rId1"/>
    <sheet name="Produits de santé" sheetId="30" r:id="rId2"/>
    <sheet name="Biologie" sheetId="13" r:id="rId3"/>
    <sheet name="Biomédical" sheetId="29" r:id="rId4"/>
    <sheet name="Environnement patient" sheetId="18" r:id="rId5"/>
    <sheet name="Restauration" sheetId="21" r:id="rId6"/>
    <sheet name="Hôtellerie-Services Généraux" sheetId="22" r:id="rId7"/>
    <sheet name="Logistique" sheetId="32" r:id="rId8"/>
    <sheet name="Bâtiment" sheetId="19" r:id="rId9"/>
    <sheet name="Énergie" sheetId="20" r:id="rId10"/>
    <sheet name="Mobilité" sheetId="33" r:id="rId11"/>
    <sheet name="Numérique" sheetId="27" r:id="rId12"/>
    <sheet name="Services RH, conseil, finances" sheetId="25" r:id="rId13"/>
  </sheets>
  <definedNames>
    <definedName name="_xlnm._FilterDatabase" localSheetId="8" hidden="1">Bâtiment!$A$6:$D$6</definedName>
    <definedName name="_xlnm._FilterDatabase" localSheetId="2" hidden="1">Biologie!$A$6:$D$6</definedName>
    <definedName name="_xlnm._FilterDatabase" localSheetId="3" hidden="1">Biomédical!$A$6:$D$100</definedName>
    <definedName name="_xlnm._FilterDatabase" localSheetId="9" hidden="1">Énergie!$A$6:$D$6</definedName>
    <definedName name="_xlnm._FilterDatabase" localSheetId="4" hidden="1">'Environnement patient'!$A$6:$D$6</definedName>
    <definedName name="_xlnm._FilterDatabase" localSheetId="6" hidden="1">'Hôtellerie-Services Généraux'!$A$6:$D$6</definedName>
    <definedName name="_xlnm._FilterDatabase" localSheetId="7" hidden="1">Logistique!$A$6:$D$6</definedName>
    <definedName name="_xlnm._FilterDatabase" localSheetId="10" hidden="1">Mobilité!$A$6:$D$6</definedName>
    <definedName name="_xlnm._FilterDatabase" localSheetId="11" hidden="1">Numérique!$A$6:$D$6</definedName>
    <definedName name="_xlnm._FilterDatabase" localSheetId="1" hidden="1">'Produits de santé'!$A$6:$D$6</definedName>
    <definedName name="_xlnm._FilterDatabase" localSheetId="5" hidden="1">Restauration!$A$6:$D$6</definedName>
    <definedName name="_xlnm._FilterDatabase" localSheetId="12" hidden="1">'Services RH, conseil, finances'!$A$6:$D$6</definedName>
    <definedName name="_xlnm.Print_Titles" localSheetId="8">Bâtiment!$2:$5</definedName>
    <definedName name="_xlnm.Print_Titles" localSheetId="3">Biomédical!$6:$6</definedName>
    <definedName name="_xlnm.Print_Titles" localSheetId="6">'Hôtellerie-Services Généraux'!$2:$5</definedName>
    <definedName name="_xlnm.Print_Titles" localSheetId="11">Numérique!$6:$6</definedName>
    <definedName name="_xlnm.Print_Area" localSheetId="2">Biologie!$A$2:$AO$34</definedName>
    <definedName name="_xlnm.Print_Area" localSheetId="6">'Hôtellerie-Services Généraux'!$A$2:$AO$36</definedName>
    <definedName name="_xlnm.Print_Area" localSheetId="7">Logistique!$A$2:$AO$18</definedName>
    <definedName name="_xlnm.Print_Area" localSheetId="10">Mobilité!$A$2:$AO$18</definedName>
    <definedName name="_xlnm.Print_Area" localSheetId="11">Numérique!$A$2:$AO$49</definedName>
    <definedName name="_xlnm.Print_Area" localSheetId="1">'Produits de santé'!$A$2:$AO$48</definedName>
    <definedName name="_xlnm.Print_Area" localSheetId="12">'Services RH, conseil, finances'!$B$2:$AO$16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22" i="13" l="1"/>
  <c r="BI73" i="29"/>
  <c r="BJ73" i="29"/>
  <c r="BI74" i="29"/>
  <c r="BJ74" i="29"/>
  <c r="AO73" i="29"/>
  <c r="D19" i="32"/>
  <c r="AO19" i="32"/>
  <c r="BI19" i="32"/>
  <c r="BJ19" i="32"/>
  <c r="BW19" i="32"/>
  <c r="BU19" i="32" s="1"/>
  <c r="BX19" i="32"/>
  <c r="BW49" i="30"/>
  <c r="BU49" i="30" s="1"/>
  <c r="BW50" i="30"/>
  <c r="BU50" i="30" s="1"/>
  <c r="BS50" i="30" s="1"/>
  <c r="BX50" i="30"/>
  <c r="D50" i="30"/>
  <c r="BI49" i="30"/>
  <c r="BI50" i="30"/>
  <c r="BJ50" i="30"/>
  <c r="AO50" i="30"/>
  <c r="BJ23" i="18"/>
  <c r="AO23" i="18"/>
  <c r="D39" i="13"/>
  <c r="D40" i="13"/>
  <c r="BJ49" i="30"/>
  <c r="AO49" i="30"/>
  <c r="BW73" i="29"/>
  <c r="BU73" i="29" s="1"/>
  <c r="BW49" i="29"/>
  <c r="BU49" i="29" s="1"/>
  <c r="BW25" i="29"/>
  <c r="BU25" i="29" s="1"/>
  <c r="BW26" i="29"/>
  <c r="BU26" i="29" s="1"/>
  <c r="BW27" i="29"/>
  <c r="BU27" i="29" s="1"/>
  <c r="BX27" i="29"/>
  <c r="BW28" i="29"/>
  <c r="BX28" i="29" s="1"/>
  <c r="BW29" i="29"/>
  <c r="BU29" i="29" s="1"/>
  <c r="BX29" i="29"/>
  <c r="BW31" i="29"/>
  <c r="BU31" i="29" s="1"/>
  <c r="BW32" i="29"/>
  <c r="BU32" i="29" s="1"/>
  <c r="BW33" i="29"/>
  <c r="BU33" i="29" s="1"/>
  <c r="BW34" i="29"/>
  <c r="BU34" i="29" s="1"/>
  <c r="BW35" i="29"/>
  <c r="BU35" i="29" s="1"/>
  <c r="BW36" i="29"/>
  <c r="BU36" i="29" s="1"/>
  <c r="BW37" i="29"/>
  <c r="BX37" i="29" s="1"/>
  <c r="BW39" i="29"/>
  <c r="BU39" i="29" s="1"/>
  <c r="BW40" i="29"/>
  <c r="BU40" i="29" s="1"/>
  <c r="BX40" i="29"/>
  <c r="D73" i="29"/>
  <c r="D39" i="29"/>
  <c r="AO39" i="29"/>
  <c r="BJ39" i="29"/>
  <c r="BI39" i="29"/>
  <c r="BX36" i="29" l="1"/>
  <c r="BX49" i="30"/>
  <c r="BS49" i="30"/>
  <c r="BQ49" i="30" s="1"/>
  <c r="BR49" i="30" s="1"/>
  <c r="BV49" i="30"/>
  <c r="BS19" i="32"/>
  <c r="BV19" i="32"/>
  <c r="BQ50" i="30"/>
  <c r="BR50" i="30" s="1"/>
  <c r="BT50" i="30"/>
  <c r="BV50" i="30"/>
  <c r="BT49" i="30"/>
  <c r="BX31" i="29"/>
  <c r="BX34" i="29"/>
  <c r="BX35" i="29"/>
  <c r="BX39" i="29"/>
  <c r="BX26" i="29"/>
  <c r="BX25" i="29"/>
  <c r="BV40" i="29"/>
  <c r="BS40" i="29"/>
  <c r="BQ40" i="29" s="1"/>
  <c r="BR40" i="29" s="1"/>
  <c r="BS34" i="29"/>
  <c r="BT34" i="29" s="1"/>
  <c r="BV34" i="29"/>
  <c r="BS31" i="29"/>
  <c r="BQ31" i="29" s="1"/>
  <c r="BR31" i="29" s="1"/>
  <c r="BV31" i="29"/>
  <c r="BS25" i="29"/>
  <c r="BT25" i="29" s="1"/>
  <c r="BV25" i="29"/>
  <c r="BX32" i="29"/>
  <c r="BU37" i="29"/>
  <c r="BU28" i="29"/>
  <c r="BX33" i="29"/>
  <c r="BX49" i="29"/>
  <c r="BS73" i="29"/>
  <c r="BV73" i="29"/>
  <c r="BX73" i="29"/>
  <c r="BS49" i="29"/>
  <c r="BV49" i="29"/>
  <c r="BS27" i="29"/>
  <c r="BV27" i="29"/>
  <c r="BS35" i="29"/>
  <c r="BV35" i="29"/>
  <c r="BV26" i="29"/>
  <c r="BS26" i="29"/>
  <c r="BV29" i="29"/>
  <c r="BS29" i="29"/>
  <c r="BV32" i="29"/>
  <c r="BS32" i="29"/>
  <c r="BS36" i="29"/>
  <c r="BV36" i="29"/>
  <c r="BS33" i="29"/>
  <c r="BV33" i="29"/>
  <c r="BS39" i="29"/>
  <c r="BV39" i="29"/>
  <c r="BS20" i="21"/>
  <c r="BQ20" i="21" s="1"/>
  <c r="BR20" i="21" s="1"/>
  <c r="BV20" i="21"/>
  <c r="BW20" i="21"/>
  <c r="BX20" i="21" s="1"/>
  <c r="D20" i="21"/>
  <c r="AO20" i="21"/>
  <c r="BJ20" i="21"/>
  <c r="BI20" i="21"/>
  <c r="BJ13" i="25"/>
  <c r="BJ14" i="25"/>
  <c r="BU12" i="25"/>
  <c r="BS12" i="25" s="1"/>
  <c r="BV12" i="25"/>
  <c r="BU13" i="25"/>
  <c r="BS13" i="25" s="1"/>
  <c r="BV13" i="25"/>
  <c r="BQ14" i="25"/>
  <c r="BR14" i="25"/>
  <c r="BS14" i="25"/>
  <c r="BT14" i="25" s="1"/>
  <c r="BU14" i="25"/>
  <c r="BV14" i="25"/>
  <c r="AO13" i="25"/>
  <c r="D49" i="27"/>
  <c r="D13" i="25"/>
  <c r="BI13" i="25"/>
  <c r="BW13" i="25"/>
  <c r="BX13" i="25" s="1"/>
  <c r="BT19" i="32" l="1"/>
  <c r="BQ19" i="32"/>
  <c r="BR19" i="32" s="1"/>
  <c r="BQ34" i="29"/>
  <c r="BR34" i="29" s="1"/>
  <c r="BT40" i="29"/>
  <c r="BQ25" i="29"/>
  <c r="BR25" i="29" s="1"/>
  <c r="BS28" i="29"/>
  <c r="BV28" i="29"/>
  <c r="BS37" i="29"/>
  <c r="BV37" i="29"/>
  <c r="BT31" i="29"/>
  <c r="BQ73" i="29"/>
  <c r="BR73" i="29" s="1"/>
  <c r="BT73" i="29"/>
  <c r="BQ49" i="29"/>
  <c r="BR49" i="29" s="1"/>
  <c r="BT49" i="29"/>
  <c r="BT33" i="29"/>
  <c r="BQ33" i="29"/>
  <c r="BR33" i="29" s="1"/>
  <c r="BT36" i="29"/>
  <c r="BQ36" i="29"/>
  <c r="BR36" i="29" s="1"/>
  <c r="BQ26" i="29"/>
  <c r="BR26" i="29" s="1"/>
  <c r="BT26" i="29"/>
  <c r="BT27" i="29"/>
  <c r="BQ27" i="29"/>
  <c r="BR27" i="29" s="1"/>
  <c r="BQ29" i="29"/>
  <c r="BR29" i="29" s="1"/>
  <c r="BT29" i="29"/>
  <c r="BQ32" i="29"/>
  <c r="BR32" i="29" s="1"/>
  <c r="BT32" i="29"/>
  <c r="BQ35" i="29"/>
  <c r="BR35" i="29" s="1"/>
  <c r="BT35" i="29"/>
  <c r="BQ39" i="29"/>
  <c r="BR39" i="29" s="1"/>
  <c r="BT39" i="29"/>
  <c r="BT20" i="21"/>
  <c r="BT13" i="25"/>
  <c r="BQ13" i="25"/>
  <c r="BR13" i="25" s="1"/>
  <c r="BQ12" i="25"/>
  <c r="BR12" i="25" s="1"/>
  <c r="BT12" i="25"/>
  <c r="AN1" i="22"/>
  <c r="AM1" i="22"/>
  <c r="AL1" i="22"/>
  <c r="AK1" i="22"/>
  <c r="AJ1" i="22"/>
  <c r="AI1" i="22"/>
  <c r="AH1" i="22"/>
  <c r="AG1" i="22"/>
  <c r="AF1" i="22"/>
  <c r="AE1" i="22"/>
  <c r="AD1" i="22"/>
  <c r="AC1" i="22"/>
  <c r="AB1" i="22"/>
  <c r="AA1" i="22"/>
  <c r="Z1" i="22"/>
  <c r="Y1" i="22"/>
  <c r="X1" i="22"/>
  <c r="W1" i="22"/>
  <c r="V1" i="22"/>
  <c r="U1" i="22"/>
  <c r="T1" i="22"/>
  <c r="S1" i="22"/>
  <c r="R1" i="22"/>
  <c r="Q1" i="22"/>
  <c r="D49" i="30"/>
  <c r="BI30" i="27"/>
  <c r="D56" i="27"/>
  <c r="AO56" i="27"/>
  <c r="BJ56" i="27"/>
  <c r="BI56" i="27"/>
  <c r="BW56" i="27"/>
  <c r="BX56" i="27"/>
  <c r="D23" i="18"/>
  <c r="BI23" i="18"/>
  <c r="BW23" i="18"/>
  <c r="BX23" i="18" s="1"/>
  <c r="BU23" i="18"/>
  <c r="BV23" i="18" s="1"/>
  <c r="BS23" i="18"/>
  <c r="BQ23" i="18" s="1"/>
  <c r="BR23" i="18" s="1"/>
  <c r="BG19" i="18"/>
  <c r="AO40" i="13"/>
  <c r="BJ40" i="13"/>
  <c r="BI40" i="13"/>
  <c r="BW40" i="13"/>
  <c r="BX40" i="13" s="1"/>
  <c r="AO39" i="13"/>
  <c r="BJ39" i="13"/>
  <c r="BI39" i="13"/>
  <c r="BW39" i="13"/>
  <c r="BU39" i="13" s="1"/>
  <c r="BX39" i="13"/>
  <c r="D38" i="13"/>
  <c r="AO38" i="13"/>
  <c r="BJ38" i="13"/>
  <c r="BI38" i="13"/>
  <c r="BW38" i="13"/>
  <c r="BX38" i="13" s="1"/>
  <c r="D37" i="13"/>
  <c r="AO37" i="13"/>
  <c r="BJ37" i="13"/>
  <c r="BI37" i="13"/>
  <c r="BW37" i="13"/>
  <c r="BX37" i="13" s="1"/>
  <c r="BU37" i="13"/>
  <c r="BS37" i="13" s="1"/>
  <c r="BU40" i="13" l="1"/>
  <c r="BT23" i="18"/>
  <c r="BU38" i="13"/>
  <c r="BT37" i="29"/>
  <c r="BQ37" i="29"/>
  <c r="BR37" i="29" s="1"/>
  <c r="BQ28" i="29"/>
  <c r="BR28" i="29" s="1"/>
  <c r="BT28" i="29"/>
  <c r="BS39" i="13"/>
  <c r="BV39" i="13"/>
  <c r="BQ37" i="13"/>
  <c r="BR37" i="13" s="1"/>
  <c r="BT37" i="13"/>
  <c r="BV37" i="13"/>
  <c r="D31" i="27"/>
  <c r="AO31" i="27"/>
  <c r="BJ31" i="27"/>
  <c r="BI31" i="27"/>
  <c r="BW31" i="27"/>
  <c r="BX31" i="27" s="1"/>
  <c r="BJ35" i="13"/>
  <c r="BI35" i="13"/>
  <c r="AO35" i="13"/>
  <c r="BW35" i="13"/>
  <c r="BU35" i="13" s="1"/>
  <c r="D35" i="13"/>
  <c r="BJ13" i="18"/>
  <c r="BI13" i="18"/>
  <c r="BW13" i="18"/>
  <c r="BU13" i="18" s="1"/>
  <c r="AO13" i="18"/>
  <c r="D13" i="18"/>
  <c r="D50" i="27"/>
  <c r="D51" i="27"/>
  <c r="D52" i="27"/>
  <c r="D53" i="27"/>
  <c r="D54" i="27"/>
  <c r="BJ52" i="27"/>
  <c r="BW52" i="27"/>
  <c r="BX52" i="27" s="1"/>
  <c r="BI52" i="27"/>
  <c r="AO52" i="27"/>
  <c r="BS40" i="13" l="1"/>
  <c r="BV40" i="13"/>
  <c r="BS38" i="13"/>
  <c r="BV38" i="13"/>
  <c r="BU31" i="27"/>
  <c r="BX35" i="13"/>
  <c r="BT39" i="13"/>
  <c r="BQ39" i="13"/>
  <c r="BR39" i="13" s="1"/>
  <c r="BS35" i="13"/>
  <c r="BV35" i="13"/>
  <c r="BS13" i="18"/>
  <c r="BV13" i="18"/>
  <c r="BX13" i="18"/>
  <c r="BU52" i="27"/>
  <c r="BG12" i="27"/>
  <c r="AO55" i="27"/>
  <c r="D55" i="27"/>
  <c r="BW55" i="27"/>
  <c r="BJ55" i="27"/>
  <c r="BI55" i="27"/>
  <c r="AO54" i="27"/>
  <c r="AO50" i="27"/>
  <c r="AO51" i="27"/>
  <c r="AO53" i="27"/>
  <c r="BW50" i="27"/>
  <c r="BU50" i="27" s="1"/>
  <c r="BW51" i="27"/>
  <c r="BX51" i="27" s="1"/>
  <c r="BW53" i="27"/>
  <c r="BU53" i="27" s="1"/>
  <c r="BS53" i="27" s="1"/>
  <c r="BW54" i="27"/>
  <c r="BU54" i="27" s="1"/>
  <c r="BJ54" i="27"/>
  <c r="BI54" i="27"/>
  <c r="BG21" i="13"/>
  <c r="BH21" i="13" s="1"/>
  <c r="BJ9" i="21"/>
  <c r="D9" i="21"/>
  <c r="D10" i="21"/>
  <c r="AO9" i="21"/>
  <c r="BR9" i="21"/>
  <c r="BT9" i="21"/>
  <c r="BV9" i="21"/>
  <c r="BW9" i="21"/>
  <c r="BX9" i="21"/>
  <c r="BI9" i="21"/>
  <c r="D19" i="21"/>
  <c r="AO19" i="21"/>
  <c r="BW19" i="21"/>
  <c r="BX19" i="21" s="1"/>
  <c r="BV19" i="21"/>
  <c r="BS19" i="21"/>
  <c r="BT19" i="21" s="1"/>
  <c r="BJ19" i="21"/>
  <c r="BI19" i="21"/>
  <c r="D18" i="21"/>
  <c r="AO18" i="21"/>
  <c r="BJ18" i="21"/>
  <c r="BI18" i="21"/>
  <c r="BW18" i="21"/>
  <c r="BX18" i="21" s="1"/>
  <c r="BV18" i="21"/>
  <c r="BS18" i="21"/>
  <c r="BT18" i="21" s="1"/>
  <c r="AO7" i="25"/>
  <c r="D24" i="19"/>
  <c r="D8" i="30"/>
  <c r="D9" i="30"/>
  <c r="D10" i="30"/>
  <c r="D12" i="30"/>
  <c r="D14" i="30"/>
  <c r="D15" i="30"/>
  <c r="D16" i="30"/>
  <c r="D17" i="30"/>
  <c r="D19" i="30"/>
  <c r="D21" i="30"/>
  <c r="D23" i="30"/>
  <c r="D25" i="30"/>
  <c r="D26" i="30"/>
  <c r="D28" i="30"/>
  <c r="D29" i="30"/>
  <c r="D30" i="30"/>
  <c r="D31" i="30"/>
  <c r="D32" i="30"/>
  <c r="D34" i="30"/>
  <c r="D37" i="30"/>
  <c r="D38" i="30"/>
  <c r="D39" i="30"/>
  <c r="D41" i="30"/>
  <c r="D42" i="30"/>
  <c r="D43" i="30"/>
  <c r="D45" i="30"/>
  <c r="D46" i="30"/>
  <c r="D48" i="30"/>
  <c r="D7" i="30"/>
  <c r="D9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9" i="29"/>
  <c r="D31" i="29"/>
  <c r="D32" i="29"/>
  <c r="D33" i="29"/>
  <c r="D34" i="29"/>
  <c r="D35" i="29"/>
  <c r="D36" i="29"/>
  <c r="D37" i="29"/>
  <c r="D38" i="29"/>
  <c r="D40" i="29"/>
  <c r="D42" i="29"/>
  <c r="D44" i="29"/>
  <c r="D45" i="29"/>
  <c r="D46" i="29"/>
  <c r="D47" i="29"/>
  <c r="D48" i="29"/>
  <c r="D49" i="29"/>
  <c r="D50" i="29"/>
  <c r="D51" i="29"/>
  <c r="D53" i="29"/>
  <c r="D55" i="29"/>
  <c r="D57" i="29"/>
  <c r="D59" i="29"/>
  <c r="D61" i="29"/>
  <c r="D63" i="29"/>
  <c r="D64" i="29"/>
  <c r="D65" i="29"/>
  <c r="D66" i="29"/>
  <c r="D69" i="29"/>
  <c r="D71" i="29"/>
  <c r="D74" i="29"/>
  <c r="D76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4" i="29"/>
  <c r="D95" i="29"/>
  <c r="D96" i="29"/>
  <c r="D98" i="29"/>
  <c r="D100" i="29"/>
  <c r="D7" i="29"/>
  <c r="D9" i="18"/>
  <c r="D10" i="18"/>
  <c r="D12" i="18"/>
  <c r="D14" i="18"/>
  <c r="D15" i="18"/>
  <c r="D16" i="18"/>
  <c r="D17" i="18"/>
  <c r="D18" i="18"/>
  <c r="D20" i="18"/>
  <c r="D21" i="18"/>
  <c r="D7" i="18"/>
  <c r="D11" i="21"/>
  <c r="D12" i="21"/>
  <c r="D13" i="21"/>
  <c r="D14" i="21"/>
  <c r="D15" i="21"/>
  <c r="D16" i="21"/>
  <c r="D17" i="21"/>
  <c r="D22" i="21"/>
  <c r="D23" i="21"/>
  <c r="D21" i="21"/>
  <c r="D7" i="21"/>
  <c r="D8" i="22"/>
  <c r="D9" i="22"/>
  <c r="D10" i="22"/>
  <c r="D11" i="22"/>
  <c r="D12" i="22"/>
  <c r="D13" i="22"/>
  <c r="D14" i="22"/>
  <c r="D15" i="22"/>
  <c r="D16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7" i="22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5" i="19"/>
  <c r="D26" i="19"/>
  <c r="D7" i="19"/>
  <c r="D8" i="32"/>
  <c r="D9" i="32"/>
  <c r="D10" i="32"/>
  <c r="D11" i="32"/>
  <c r="D12" i="32"/>
  <c r="D13" i="32"/>
  <c r="D14" i="32"/>
  <c r="D15" i="32"/>
  <c r="D16" i="32"/>
  <c r="D17" i="32"/>
  <c r="D18" i="32"/>
  <c r="D7" i="32"/>
  <c r="D8" i="33"/>
  <c r="D9" i="33"/>
  <c r="D10" i="33"/>
  <c r="D11" i="33"/>
  <c r="D14" i="33"/>
  <c r="D15" i="33"/>
  <c r="D16" i="33"/>
  <c r="D17" i="33"/>
  <c r="D18" i="33"/>
  <c r="D7" i="33"/>
  <c r="D9" i="27"/>
  <c r="D11" i="27"/>
  <c r="D13" i="27"/>
  <c r="D14" i="27"/>
  <c r="D15" i="27"/>
  <c r="D17" i="27"/>
  <c r="D19" i="27"/>
  <c r="D8" i="27"/>
  <c r="D20" i="27"/>
  <c r="D21" i="27"/>
  <c r="D22" i="27"/>
  <c r="D34" i="27"/>
  <c r="D23" i="27"/>
  <c r="D24" i="27"/>
  <c r="D25" i="27"/>
  <c r="D26" i="27"/>
  <c r="D27" i="27"/>
  <c r="D28" i="27"/>
  <c r="D30" i="27"/>
  <c r="D33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7" i="27"/>
  <c r="D9" i="25"/>
  <c r="D10" i="25"/>
  <c r="D12" i="25"/>
  <c r="D14" i="25"/>
  <c r="D15" i="25"/>
  <c r="D16" i="25"/>
  <c r="D17" i="25"/>
  <c r="D7" i="25"/>
  <c r="BH16" i="27"/>
  <c r="D16" i="27" s="1"/>
  <c r="BW38" i="27"/>
  <c r="BX38" i="27" s="1"/>
  <c r="BJ38" i="27"/>
  <c r="BI38" i="27"/>
  <c r="AO38" i="27"/>
  <c r="AO40" i="27"/>
  <c r="BJ40" i="27"/>
  <c r="BI40" i="27"/>
  <c r="BW40" i="27"/>
  <c r="BX40" i="27" s="1"/>
  <c r="BT40" i="13" l="1"/>
  <c r="BQ40" i="13"/>
  <c r="BR40" i="13" s="1"/>
  <c r="BU38" i="27"/>
  <c r="BV38" i="27" s="1"/>
  <c r="BT38" i="13"/>
  <c r="BQ38" i="13"/>
  <c r="BR38" i="13" s="1"/>
  <c r="BQ19" i="21"/>
  <c r="BR19" i="21" s="1"/>
  <c r="BS31" i="27"/>
  <c r="BV31" i="27"/>
  <c r="BU40" i="27"/>
  <c r="BS40" i="27" s="1"/>
  <c r="BT40" i="27" s="1"/>
  <c r="BQ35" i="13"/>
  <c r="BR35" i="13" s="1"/>
  <c r="BT35" i="13"/>
  <c r="BQ13" i="18"/>
  <c r="BR13" i="18" s="1"/>
  <c r="BT13" i="18"/>
  <c r="BS52" i="27"/>
  <c r="BV52" i="27"/>
  <c r="BX54" i="27"/>
  <c r="BX53" i="27"/>
  <c r="BX50" i="27"/>
  <c r="BU51" i="27"/>
  <c r="BV51" i="27" s="1"/>
  <c r="BS55" i="27"/>
  <c r="BV55" i="27"/>
  <c r="BX55" i="27"/>
  <c r="BV54" i="27"/>
  <c r="BS54" i="27"/>
  <c r="BT53" i="27"/>
  <c r="BQ53" i="27"/>
  <c r="BR53" i="27" s="1"/>
  <c r="BS50" i="27"/>
  <c r="BV50" i="27"/>
  <c r="BV53" i="27"/>
  <c r="BQ18" i="21"/>
  <c r="BR18" i="21" s="1"/>
  <c r="BS38" i="27" l="1"/>
  <c r="BV40" i="27"/>
  <c r="BQ40" i="27"/>
  <c r="BR40" i="27" s="1"/>
  <c r="BQ31" i="27"/>
  <c r="BR31" i="27" s="1"/>
  <c r="BT31" i="27"/>
  <c r="BQ52" i="27"/>
  <c r="BR52" i="27" s="1"/>
  <c r="BT52" i="27"/>
  <c r="BT38" i="27"/>
  <c r="BQ38" i="27"/>
  <c r="BR38" i="27" s="1"/>
  <c r="BS51" i="27"/>
  <c r="BT51" i="27" s="1"/>
  <c r="BQ55" i="27"/>
  <c r="BR55" i="27" s="1"/>
  <c r="BT55" i="27"/>
  <c r="BQ54" i="27"/>
  <c r="BR54" i="27" s="1"/>
  <c r="BT54" i="27"/>
  <c r="BQ50" i="27"/>
  <c r="BR50" i="27" s="1"/>
  <c r="BT50" i="27"/>
  <c r="BI23" i="22"/>
  <c r="BJ23" i="22"/>
  <c r="BI24" i="22"/>
  <c r="BJ24" i="22"/>
  <c r="BI25" i="22"/>
  <c r="BJ25" i="22"/>
  <c r="BJ18" i="22"/>
  <c r="BJ19" i="22"/>
  <c r="BJ20" i="22"/>
  <c r="BW23" i="22"/>
  <c r="BX23" i="22" s="1"/>
  <c r="AO23" i="22"/>
  <c r="AO24" i="22"/>
  <c r="BW10" i="20"/>
  <c r="BX10" i="20" s="1"/>
  <c r="D10" i="20"/>
  <c r="BI10" i="20"/>
  <c r="AO18" i="22"/>
  <c r="BI18" i="22"/>
  <c r="BW18" i="22"/>
  <c r="BU18" i="22" s="1"/>
  <c r="BH17" i="22"/>
  <c r="AO8" i="22"/>
  <c r="AO9" i="22"/>
  <c r="AO10" i="22"/>
  <c r="AO11" i="22"/>
  <c r="AO12" i="22"/>
  <c r="AO13" i="22"/>
  <c r="AO14" i="22"/>
  <c r="AO15" i="22"/>
  <c r="AO16" i="22"/>
  <c r="AO21" i="22"/>
  <c r="AO19" i="22"/>
  <c r="AO20" i="22"/>
  <c r="AO22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BQ51" i="27" l="1"/>
  <c r="BR51" i="27" s="1"/>
  <c r="AO17" i="22"/>
  <c r="D17" i="22"/>
  <c r="AO10" i="20"/>
  <c r="BJ10" i="20"/>
  <c r="BU23" i="22"/>
  <c r="BU10" i="20"/>
  <c r="BX18" i="22"/>
  <c r="BV18" i="22"/>
  <c r="BS18" i="22"/>
  <c r="BV23" i="22" l="1"/>
  <c r="BS23" i="22"/>
  <c r="BS10" i="20"/>
  <c r="BV10" i="20"/>
  <c r="BT18" i="22"/>
  <c r="BQ18" i="22"/>
  <c r="BR18" i="22" s="1"/>
  <c r="BQ23" i="22" l="1"/>
  <c r="BR23" i="22" s="1"/>
  <c r="BT23" i="22"/>
  <c r="BQ10" i="20"/>
  <c r="BR10" i="20" s="1"/>
  <c r="BT10" i="20"/>
  <c r="AO12" i="25" l="1"/>
  <c r="AO14" i="25"/>
  <c r="AO18" i="25"/>
  <c r="E1" i="30"/>
  <c r="F1" i="30"/>
  <c r="G1" i="30"/>
  <c r="H1" i="30"/>
  <c r="I1" i="30"/>
  <c r="J1" i="30"/>
  <c r="K1" i="30"/>
  <c r="L1" i="30"/>
  <c r="M1" i="30"/>
  <c r="N1" i="30"/>
  <c r="O1" i="30"/>
  <c r="P1" i="30"/>
  <c r="Q1" i="30"/>
  <c r="R1" i="30"/>
  <c r="S1" i="30"/>
  <c r="T1" i="30"/>
  <c r="U1" i="30"/>
  <c r="V1" i="30"/>
  <c r="W1" i="30"/>
  <c r="X1" i="30"/>
  <c r="Y1" i="30"/>
  <c r="Z1" i="30"/>
  <c r="AA1" i="30"/>
  <c r="AB1" i="30"/>
  <c r="AC1" i="30"/>
  <c r="AD1" i="30"/>
  <c r="AE1" i="30"/>
  <c r="AF1" i="30"/>
  <c r="AG1" i="30"/>
  <c r="AH1" i="30"/>
  <c r="AI1" i="30"/>
  <c r="AJ1" i="30"/>
  <c r="AK1" i="30"/>
  <c r="AL1" i="30"/>
  <c r="AM1" i="30"/>
  <c r="AN1" i="30"/>
  <c r="D27" i="19"/>
  <c r="D28" i="19"/>
  <c r="D18" i="25" l="1"/>
  <c r="BJ51" i="27"/>
  <c r="BI51" i="27"/>
  <c r="AO19" i="27"/>
  <c r="BJ19" i="27"/>
  <c r="BW19" i="27"/>
  <c r="BX19" i="27" s="1"/>
  <c r="BI19" i="27"/>
  <c r="BJ50" i="27"/>
  <c r="BI50" i="27"/>
  <c r="AO20" i="27"/>
  <c r="BJ20" i="27"/>
  <c r="BW20" i="27"/>
  <c r="BX20" i="27" s="1"/>
  <c r="BI20" i="27"/>
  <c r="BH11" i="25"/>
  <c r="D11" i="25" s="1"/>
  <c r="BW14" i="25"/>
  <c r="BX14" i="25" s="1"/>
  <c r="BI14" i="25"/>
  <c r="BJ12" i="25"/>
  <c r="BW12" i="25"/>
  <c r="BX12" i="25" s="1"/>
  <c r="BI12" i="25"/>
  <c r="BJ18" i="25"/>
  <c r="BW18" i="25"/>
  <c r="BU18" i="25" s="1"/>
  <c r="BI18" i="25"/>
  <c r="D26" i="13"/>
  <c r="AO26" i="13"/>
  <c r="BJ26" i="13"/>
  <c r="BW26" i="13"/>
  <c r="BX26" i="13" s="1"/>
  <c r="BI26" i="13"/>
  <c r="BH30" i="13"/>
  <c r="BG31" i="13" s="1"/>
  <c r="BH31" i="13" s="1"/>
  <c r="BW30" i="13"/>
  <c r="BX30" i="13" s="1"/>
  <c r="BI30" i="13"/>
  <c r="BG24" i="13"/>
  <c r="BH24" i="13" s="1"/>
  <c r="BH12" i="33"/>
  <c r="BG72" i="29"/>
  <c r="BH22" i="18"/>
  <c r="BH11" i="18"/>
  <c r="D11" i="18" s="1"/>
  <c r="BJ49" i="29"/>
  <c r="AO49" i="29"/>
  <c r="BI49" i="29"/>
  <c r="BJ53" i="27"/>
  <c r="BI53" i="27"/>
  <c r="BJ15" i="19"/>
  <c r="AO15" i="19"/>
  <c r="BI15" i="19"/>
  <c r="BW15" i="19"/>
  <c r="BU15" i="19" s="1"/>
  <c r="BJ16" i="19"/>
  <c r="AO16" i="19"/>
  <c r="BI16" i="19"/>
  <c r="BW16" i="19"/>
  <c r="BX16" i="19" s="1"/>
  <c r="AO12" i="33" l="1"/>
  <c r="D12" i="33"/>
  <c r="D22" i="18"/>
  <c r="AO22" i="18"/>
  <c r="D30" i="13"/>
  <c r="AO30" i="13"/>
  <c r="BX18" i="25"/>
  <c r="BX15" i="19"/>
  <c r="BS18" i="25"/>
  <c r="BV18" i="25"/>
  <c r="BJ30" i="13"/>
  <c r="BU30" i="13"/>
  <c r="BU26" i="13"/>
  <c r="BU16" i="19"/>
  <c r="BV15" i="19"/>
  <c r="BS15" i="19"/>
  <c r="AO7" i="29"/>
  <c r="AO7" i="19"/>
  <c r="AO27" i="29"/>
  <c r="D23" i="13"/>
  <c r="D24" i="13"/>
  <c r="D16" i="13"/>
  <c r="D17" i="13"/>
  <c r="D7" i="13"/>
  <c r="D20" i="13"/>
  <c r="D21" i="13"/>
  <c r="D25" i="13"/>
  <c r="D8" i="13"/>
  <c r="D9" i="13"/>
  <c r="D10" i="13"/>
  <c r="D11" i="13"/>
  <c r="D12" i="13"/>
  <c r="D13" i="13"/>
  <c r="D14" i="13"/>
  <c r="D27" i="13"/>
  <c r="D28" i="13"/>
  <c r="D29" i="13"/>
  <c r="D31" i="13"/>
  <c r="D32" i="13"/>
  <c r="D33" i="13"/>
  <c r="D34" i="13"/>
  <c r="D15" i="13"/>
  <c r="D18" i="13"/>
  <c r="D19" i="13"/>
  <c r="D36" i="13"/>
  <c r="D11" i="20"/>
  <c r="D7" i="20"/>
  <c r="D8" i="20"/>
  <c r="D9" i="20"/>
  <c r="AO23" i="13"/>
  <c r="AO24" i="13"/>
  <c r="AO16" i="13"/>
  <c r="AO17" i="13"/>
  <c r="AO7" i="13"/>
  <c r="AO20" i="13"/>
  <c r="AO21" i="13"/>
  <c r="AO25" i="13"/>
  <c r="AO8" i="13"/>
  <c r="AO9" i="13"/>
  <c r="AO10" i="13"/>
  <c r="AO11" i="13"/>
  <c r="AO12" i="13"/>
  <c r="AO13" i="13"/>
  <c r="AO14" i="13"/>
  <c r="AO27" i="13"/>
  <c r="AO28" i="13"/>
  <c r="AO29" i="13"/>
  <c r="AO31" i="13"/>
  <c r="AO32" i="13"/>
  <c r="AO33" i="13"/>
  <c r="AO34" i="13"/>
  <c r="AO15" i="13"/>
  <c r="AO18" i="13"/>
  <c r="AO19" i="13"/>
  <c r="AO8" i="32"/>
  <c r="AO18" i="32"/>
  <c r="AO9" i="32"/>
  <c r="AO10" i="32"/>
  <c r="AO13" i="32"/>
  <c r="AO14" i="32"/>
  <c r="AO17" i="32"/>
  <c r="AO11" i="32"/>
  <c r="AO12" i="32"/>
  <c r="AO15" i="32"/>
  <c r="AO16" i="32"/>
  <c r="AO7" i="32"/>
  <c r="AO16" i="33"/>
  <c r="AO17" i="33"/>
  <c r="AO18" i="33"/>
  <c r="AO13" i="33"/>
  <c r="AO7" i="33"/>
  <c r="AO8" i="33"/>
  <c r="AO9" i="33"/>
  <c r="AO10" i="33"/>
  <c r="AO14" i="33"/>
  <c r="AO15" i="33"/>
  <c r="AO11" i="33"/>
  <c r="AO8" i="30"/>
  <c r="AO9" i="30"/>
  <c r="AO7" i="22"/>
  <c r="AO23" i="30"/>
  <c r="AO26" i="30"/>
  <c r="AO28" i="30"/>
  <c r="AO29" i="30"/>
  <c r="AO32" i="30"/>
  <c r="AO25" i="30"/>
  <c r="AO30" i="30"/>
  <c r="AO31" i="30"/>
  <c r="AO34" i="30"/>
  <c r="AO37" i="30"/>
  <c r="AO38" i="30"/>
  <c r="AO35" i="30"/>
  <c r="AO39" i="30"/>
  <c r="AO17" i="30"/>
  <c r="AO19" i="30"/>
  <c r="AO21" i="30"/>
  <c r="AO36" i="27"/>
  <c r="AO21" i="27"/>
  <c r="AO22" i="27"/>
  <c r="AO7" i="27"/>
  <c r="AO34" i="27"/>
  <c r="AO9" i="27"/>
  <c r="AO23" i="27"/>
  <c r="AO24" i="27"/>
  <c r="AO25" i="27"/>
  <c r="AO39" i="27"/>
  <c r="AO48" i="27"/>
  <c r="AO11" i="27"/>
  <c r="AO13" i="27"/>
  <c r="AO14" i="27"/>
  <c r="AO15" i="27"/>
  <c r="AO26" i="27"/>
  <c r="AO27" i="27"/>
  <c r="AO17" i="27"/>
  <c r="AO18" i="27"/>
  <c r="AO37" i="27"/>
  <c r="AO28" i="27"/>
  <c r="AO30" i="27"/>
  <c r="AO33" i="27"/>
  <c r="AO42" i="27"/>
  <c r="AO43" i="27"/>
  <c r="AO8" i="27"/>
  <c r="AO44" i="27"/>
  <c r="AO45" i="27"/>
  <c r="AO46" i="27"/>
  <c r="AO47" i="27"/>
  <c r="AO41" i="27"/>
  <c r="AO11" i="20"/>
  <c r="AO7" i="20"/>
  <c r="AO8" i="20"/>
  <c r="AO16" i="18"/>
  <c r="AO17" i="18"/>
  <c r="AO20" i="18"/>
  <c r="AO21" i="18"/>
  <c r="AO7" i="18"/>
  <c r="AO18" i="18"/>
  <c r="AO19" i="18"/>
  <c r="AO10" i="18"/>
  <c r="AO11" i="18"/>
  <c r="AO14" i="18"/>
  <c r="AO15" i="18"/>
  <c r="AO12" i="18"/>
  <c r="AO9" i="19"/>
  <c r="AO18" i="19"/>
  <c r="AO26" i="19"/>
  <c r="AO27" i="19"/>
  <c r="AO28" i="19"/>
  <c r="AO23" i="19"/>
  <c r="AO17" i="19"/>
  <c r="AO10" i="19"/>
  <c r="AO11" i="19"/>
  <c r="AO24" i="19"/>
  <c r="AO25" i="19"/>
  <c r="AO19" i="19"/>
  <c r="AO20" i="19"/>
  <c r="AO21" i="19"/>
  <c r="AO22" i="19"/>
  <c r="AO12" i="19"/>
  <c r="AO13" i="19"/>
  <c r="AO14" i="19"/>
  <c r="BV26" i="13" l="1"/>
  <c r="BS26" i="13"/>
  <c r="BV30" i="13"/>
  <c r="BS30" i="13"/>
  <c r="BT18" i="25"/>
  <c r="BQ18" i="25"/>
  <c r="BR18" i="25" s="1"/>
  <c r="BS16" i="19"/>
  <c r="BV16" i="19"/>
  <c r="BQ15" i="19"/>
  <c r="BR15" i="19" s="1"/>
  <c r="BT15" i="19"/>
  <c r="AO9" i="29"/>
  <c r="AO53" i="29"/>
  <c r="AO92" i="29"/>
  <c r="AO11" i="29"/>
  <c r="AO12" i="29"/>
  <c r="AO55" i="29"/>
  <c r="AO57" i="29"/>
  <c r="AO23" i="29"/>
  <c r="AO24" i="29"/>
  <c r="AO50" i="29"/>
  <c r="AO59" i="29"/>
  <c r="AO61" i="29"/>
  <c r="AO25" i="29"/>
  <c r="AO26" i="29"/>
  <c r="AO40" i="29"/>
  <c r="AO63" i="29"/>
  <c r="AO64" i="29"/>
  <c r="AO13" i="29"/>
  <c r="AO14" i="29"/>
  <c r="AO98" i="29"/>
  <c r="AO65" i="29"/>
  <c r="AO66" i="29"/>
  <c r="AO42" i="29"/>
  <c r="AO69" i="29"/>
  <c r="AO71" i="29"/>
  <c r="AO94" i="29"/>
  <c r="AO95" i="29"/>
  <c r="AO74" i="29"/>
  <c r="AO76" i="29"/>
  <c r="AO96" i="29"/>
  <c r="AO31" i="29"/>
  <c r="AO32" i="29"/>
  <c r="AO78" i="29"/>
  <c r="AO79" i="29"/>
  <c r="AO80" i="29"/>
  <c r="AO51" i="29"/>
  <c r="AO33" i="29"/>
  <c r="AO34" i="29"/>
  <c r="AO15" i="29"/>
  <c r="AO16" i="29"/>
  <c r="AO81" i="29"/>
  <c r="AO44" i="29"/>
  <c r="AO45" i="29"/>
  <c r="AO17" i="29"/>
  <c r="AO35" i="29"/>
  <c r="AO36" i="29"/>
  <c r="AO18" i="29"/>
  <c r="AO19" i="29"/>
  <c r="AO20" i="29"/>
  <c r="AO82" i="29"/>
  <c r="AO83" i="29"/>
  <c r="AO84" i="29"/>
  <c r="AO85" i="29"/>
  <c r="AO86" i="29"/>
  <c r="AO87" i="29"/>
  <c r="AO37" i="29"/>
  <c r="AO38" i="29"/>
  <c r="AO88" i="29"/>
  <c r="AO89" i="29"/>
  <c r="AO46" i="29"/>
  <c r="AO47" i="29"/>
  <c r="AO90" i="29"/>
  <c r="AO91" i="29"/>
  <c r="AO48" i="29"/>
  <c r="AO100" i="29"/>
  <c r="AO21" i="29"/>
  <c r="AO22" i="29"/>
  <c r="AO29" i="29"/>
  <c r="BI29" i="29"/>
  <c r="BJ29" i="29"/>
  <c r="BG30" i="29"/>
  <c r="BW30" i="29" s="1"/>
  <c r="AO9" i="20"/>
  <c r="BW11" i="20"/>
  <c r="BU11" i="20" s="1"/>
  <c r="BI11" i="20"/>
  <c r="BJ11" i="20"/>
  <c r="BJ14" i="27"/>
  <c r="BW41" i="27"/>
  <c r="BX41" i="27" s="1"/>
  <c r="BI41" i="27"/>
  <c r="BJ41" i="27"/>
  <c r="BW11" i="27"/>
  <c r="BU11" i="27" s="1"/>
  <c r="BI11" i="27"/>
  <c r="BH12" i="27"/>
  <c r="D12" i="27" s="1"/>
  <c r="BJ11" i="27"/>
  <c r="BG12" i="20"/>
  <c r="BI12" i="20" s="1"/>
  <c r="AO11" i="21"/>
  <c r="AO22" i="21"/>
  <c r="AO23" i="21"/>
  <c r="AO12" i="21"/>
  <c r="AO13" i="21"/>
  <c r="AO10" i="21"/>
  <c r="AO21" i="21"/>
  <c r="AO14" i="21"/>
  <c r="AO15" i="21"/>
  <c r="AO16" i="21"/>
  <c r="AO17" i="21"/>
  <c r="AO10" i="25"/>
  <c r="AO11" i="25"/>
  <c r="AO15" i="25"/>
  <c r="AO16" i="25"/>
  <c r="AO9" i="25"/>
  <c r="BI11" i="25"/>
  <c r="BJ11" i="25"/>
  <c r="BI7" i="25"/>
  <c r="BJ7" i="25"/>
  <c r="BI8" i="25"/>
  <c r="BI7" i="30"/>
  <c r="BJ7" i="30"/>
  <c r="BI10" i="30"/>
  <c r="BJ10" i="30"/>
  <c r="AO7" i="30"/>
  <c r="BW7" i="30"/>
  <c r="BU7" i="30" s="1"/>
  <c r="BW9" i="30"/>
  <c r="BU9" i="30" s="1"/>
  <c r="BI18" i="32"/>
  <c r="BG13" i="33"/>
  <c r="D13" i="33" s="1"/>
  <c r="BJ9" i="22"/>
  <c r="BI9" i="22"/>
  <c r="BW9" i="22"/>
  <c r="BX9" i="22" s="1"/>
  <c r="BI36" i="22"/>
  <c r="BI21" i="22"/>
  <c r="BI7" i="22"/>
  <c r="BJ35" i="22"/>
  <c r="BJ36" i="22"/>
  <c r="BJ21" i="22"/>
  <c r="BJ7" i="22"/>
  <c r="BI15" i="22"/>
  <c r="BJ15" i="22"/>
  <c r="D19" i="18"/>
  <c r="BQ43" i="27"/>
  <c r="BQ29" i="27"/>
  <c r="BQ8" i="27"/>
  <c r="BU30" i="29" l="1"/>
  <c r="BX30" i="29"/>
  <c r="BT30" i="13"/>
  <c r="BQ30" i="13"/>
  <c r="BR30" i="13" s="1"/>
  <c r="BQ26" i="13"/>
  <c r="BR26" i="13" s="1"/>
  <c r="BT26" i="13"/>
  <c r="BQ16" i="19"/>
  <c r="BR16" i="19" s="1"/>
  <c r="BT16" i="19"/>
  <c r="BX11" i="20"/>
  <c r="BW12" i="20"/>
  <c r="BH12" i="20"/>
  <c r="BI30" i="29"/>
  <c r="BH30" i="29"/>
  <c r="D30" i="29" s="1"/>
  <c r="BX9" i="30"/>
  <c r="BJ12" i="27"/>
  <c r="AO12" i="27"/>
  <c r="BV11" i="20"/>
  <c r="BS11" i="20"/>
  <c r="BU9" i="22"/>
  <c r="BS9" i="22" s="1"/>
  <c r="BT9" i="22" s="1"/>
  <c r="BX11" i="27"/>
  <c r="BU41" i="27"/>
  <c r="BI12" i="27"/>
  <c r="BW12" i="27"/>
  <c r="BX12" i="27" s="1"/>
  <c r="BV11" i="27"/>
  <c r="BS11" i="27"/>
  <c r="BX7" i="30"/>
  <c r="BV7" i="30"/>
  <c r="BS7" i="30"/>
  <c r="BV9" i="30"/>
  <c r="BS9" i="30"/>
  <c r="BW17" i="33"/>
  <c r="BU17" i="33" s="1"/>
  <c r="BJ17" i="33"/>
  <c r="BW16" i="33"/>
  <c r="BX16" i="33" s="1"/>
  <c r="BJ16" i="33"/>
  <c r="BI16" i="33"/>
  <c r="BW15" i="33"/>
  <c r="BU15" i="33" s="1"/>
  <c r="BJ15" i="33"/>
  <c r="BI15" i="33"/>
  <c r="BW14" i="33"/>
  <c r="BX14" i="33" s="1"/>
  <c r="BJ14" i="33"/>
  <c r="BI14" i="33"/>
  <c r="BW10" i="33"/>
  <c r="BX10" i="33" s="1"/>
  <c r="BJ10" i="33"/>
  <c r="BI10" i="33"/>
  <c r="BW9" i="33"/>
  <c r="BX9" i="33" s="1"/>
  <c r="BJ9" i="33"/>
  <c r="BI9" i="33"/>
  <c r="BW8" i="33"/>
  <c r="BX8" i="33" s="1"/>
  <c r="BJ8" i="33"/>
  <c r="BI8" i="33"/>
  <c r="BW7" i="33"/>
  <c r="BX7" i="33" s="1"/>
  <c r="BJ7" i="33"/>
  <c r="BI7" i="33"/>
  <c r="BW13" i="33"/>
  <c r="BX13" i="33" s="1"/>
  <c r="BJ13" i="33"/>
  <c r="BI13" i="33"/>
  <c r="BW12" i="33"/>
  <c r="BX12" i="33" s="1"/>
  <c r="BJ12" i="33"/>
  <c r="BI12" i="33"/>
  <c r="BW18" i="33"/>
  <c r="BU18" i="33" s="1"/>
  <c r="BJ18" i="33"/>
  <c r="BI18" i="33"/>
  <c r="BI17" i="33"/>
  <c r="BW11" i="33"/>
  <c r="BX11" i="33" s="1"/>
  <c r="BJ11" i="33"/>
  <c r="BI11" i="33"/>
  <c r="AN1" i="33"/>
  <c r="AM1" i="33"/>
  <c r="AL1" i="33"/>
  <c r="AK1" i="33"/>
  <c r="AJ1" i="33"/>
  <c r="AI1" i="33"/>
  <c r="AH1" i="33"/>
  <c r="AG1" i="33"/>
  <c r="AF1" i="33"/>
  <c r="AE1" i="33"/>
  <c r="AD1" i="33"/>
  <c r="AC1" i="33"/>
  <c r="AB1" i="33"/>
  <c r="AA1" i="33"/>
  <c r="Z1" i="33"/>
  <c r="Y1" i="33"/>
  <c r="X1" i="33"/>
  <c r="W1" i="33"/>
  <c r="V1" i="33"/>
  <c r="U1" i="33"/>
  <c r="T1" i="33"/>
  <c r="S1" i="33"/>
  <c r="R1" i="33"/>
  <c r="Q1" i="33"/>
  <c r="P1" i="33"/>
  <c r="O1" i="33"/>
  <c r="N1" i="33"/>
  <c r="M1" i="33"/>
  <c r="L1" i="33"/>
  <c r="K1" i="33"/>
  <c r="J1" i="33"/>
  <c r="I1" i="33"/>
  <c r="H1" i="33"/>
  <c r="G1" i="33"/>
  <c r="F1" i="33"/>
  <c r="E1" i="33"/>
  <c r="BW19" i="13"/>
  <c r="BU19" i="13" s="1"/>
  <c r="BJ19" i="13"/>
  <c r="BI19" i="13"/>
  <c r="BW18" i="13"/>
  <c r="BU18" i="13" s="1"/>
  <c r="BJ18" i="13"/>
  <c r="BI18" i="13"/>
  <c r="BW16" i="32"/>
  <c r="BU16" i="32" s="1"/>
  <c r="BJ16" i="32"/>
  <c r="BI16" i="32"/>
  <c r="BW15" i="32"/>
  <c r="BU15" i="32" s="1"/>
  <c r="BJ15" i="32"/>
  <c r="BI15" i="32"/>
  <c r="BW12" i="32"/>
  <c r="BX12" i="32" s="1"/>
  <c r="BJ12" i="32"/>
  <c r="BI12" i="32"/>
  <c r="BW11" i="32"/>
  <c r="BX11" i="32" s="1"/>
  <c r="BJ11" i="32"/>
  <c r="BI11" i="32"/>
  <c r="BW17" i="32"/>
  <c r="BU17" i="32" s="1"/>
  <c r="BJ17" i="32"/>
  <c r="BI17" i="32"/>
  <c r="BW14" i="32"/>
  <c r="BX14" i="32" s="1"/>
  <c r="BJ14" i="32"/>
  <c r="BI14" i="32"/>
  <c r="BW13" i="32"/>
  <c r="BX13" i="32" s="1"/>
  <c r="BJ13" i="32"/>
  <c r="BI13" i="32"/>
  <c r="AO36" i="13"/>
  <c r="BW21" i="18"/>
  <c r="BU21" i="18" s="1"/>
  <c r="BI21" i="18"/>
  <c r="BJ21" i="18"/>
  <c r="BW34" i="22"/>
  <c r="BU34" i="22" s="1"/>
  <c r="BJ34" i="22"/>
  <c r="BI34" i="22"/>
  <c r="BW33" i="22"/>
  <c r="BX33" i="22" s="1"/>
  <c r="BJ33" i="22"/>
  <c r="BI33" i="22"/>
  <c r="BU14" i="32" l="1"/>
  <c r="BS14" i="32" s="1"/>
  <c r="BS30" i="29"/>
  <c r="BV30" i="29"/>
  <c r="BU11" i="32"/>
  <c r="BS11" i="32" s="1"/>
  <c r="BT11" i="32" s="1"/>
  <c r="BU13" i="32"/>
  <c r="BS13" i="32" s="1"/>
  <c r="BT13" i="32" s="1"/>
  <c r="BU12" i="32"/>
  <c r="BS12" i="32" s="1"/>
  <c r="BQ12" i="32" s="1"/>
  <c r="BR12" i="32" s="1"/>
  <c r="D12" i="20"/>
  <c r="AO12" i="20"/>
  <c r="BJ12" i="20"/>
  <c r="BU12" i="20"/>
  <c r="BX12" i="20"/>
  <c r="BJ30" i="29"/>
  <c r="AO30" i="29"/>
  <c r="BQ9" i="22"/>
  <c r="BR9" i="22" s="1"/>
  <c r="BV9" i="22"/>
  <c r="BQ11" i="20"/>
  <c r="BR11" i="20" s="1"/>
  <c r="BT11" i="20"/>
  <c r="BV41" i="27"/>
  <c r="BS41" i="27"/>
  <c r="BU12" i="27"/>
  <c r="BS12" i="27" s="1"/>
  <c r="BT11" i="27"/>
  <c r="BQ11" i="27"/>
  <c r="BR11" i="27" s="1"/>
  <c r="BU10" i="33"/>
  <c r="BV10" i="33" s="1"/>
  <c r="BX17" i="33"/>
  <c r="BT7" i="30"/>
  <c r="BQ7" i="30"/>
  <c r="BR7" i="30" s="1"/>
  <c r="BT9" i="30"/>
  <c r="BQ9" i="30"/>
  <c r="BR9" i="30" s="1"/>
  <c r="BU33" i="22"/>
  <c r="BS33" i="22" s="1"/>
  <c r="BT33" i="22" s="1"/>
  <c r="BX21" i="18"/>
  <c r="BS17" i="33"/>
  <c r="BV17" i="33"/>
  <c r="BU8" i="33"/>
  <c r="BV8" i="33" s="1"/>
  <c r="BX15" i="33"/>
  <c r="BV18" i="33"/>
  <c r="BS18" i="33"/>
  <c r="BV15" i="33"/>
  <c r="BS15" i="33"/>
  <c r="BQ15" i="33" s="1"/>
  <c r="BX18" i="33"/>
  <c r="BU12" i="33"/>
  <c r="BV12" i="33" s="1"/>
  <c r="BU11" i="33"/>
  <c r="BU7" i="33"/>
  <c r="BU13" i="33"/>
  <c r="BU9" i="33"/>
  <c r="BU16" i="33"/>
  <c r="BU14" i="33"/>
  <c r="BS18" i="13"/>
  <c r="BV18" i="13"/>
  <c r="BV19" i="13"/>
  <c r="BS19" i="13"/>
  <c r="BQ19" i="13" s="1"/>
  <c r="BX19" i="13"/>
  <c r="BX18" i="13"/>
  <c r="BS15" i="32"/>
  <c r="BV15" i="32"/>
  <c r="BV16" i="32"/>
  <c r="BS16" i="32"/>
  <c r="BQ16" i="32" s="1"/>
  <c r="BX16" i="32"/>
  <c r="BX15" i="32"/>
  <c r="BT14" i="32"/>
  <c r="BQ14" i="32"/>
  <c r="BR14" i="32" s="1"/>
  <c r="BV17" i="32"/>
  <c r="BS17" i="32"/>
  <c r="BV14" i="32"/>
  <c r="BX17" i="32"/>
  <c r="BS21" i="18"/>
  <c r="BV21" i="18"/>
  <c r="BV34" i="22"/>
  <c r="BS34" i="22"/>
  <c r="BX34" i="22"/>
  <c r="BW10" i="32"/>
  <c r="BX10" i="32" s="1"/>
  <c r="BJ10" i="32"/>
  <c r="BI10" i="32"/>
  <c r="BW9" i="32"/>
  <c r="BX9" i="32" s="1"/>
  <c r="BJ9" i="32"/>
  <c r="BI9" i="32"/>
  <c r="BW18" i="32"/>
  <c r="BX18" i="32" s="1"/>
  <c r="BJ18" i="32"/>
  <c r="BW8" i="32"/>
  <c r="BX8" i="32" s="1"/>
  <c r="BJ8" i="32"/>
  <c r="BI8" i="32"/>
  <c r="BW7" i="32"/>
  <c r="BU7" i="32" s="1"/>
  <c r="BJ7" i="32"/>
  <c r="BI7" i="32"/>
  <c r="AN1" i="32"/>
  <c r="AM1" i="32"/>
  <c r="AL1" i="32"/>
  <c r="AK1" i="32"/>
  <c r="AJ1" i="32"/>
  <c r="AI1" i="32"/>
  <c r="AH1" i="32"/>
  <c r="AG1" i="32"/>
  <c r="AF1" i="32"/>
  <c r="AE1" i="32"/>
  <c r="AD1" i="32"/>
  <c r="AC1" i="32"/>
  <c r="AB1" i="32"/>
  <c r="AA1" i="32"/>
  <c r="Z1" i="32"/>
  <c r="Y1" i="32"/>
  <c r="X1" i="32"/>
  <c r="W1" i="32"/>
  <c r="V1" i="32"/>
  <c r="U1" i="32"/>
  <c r="T1" i="32"/>
  <c r="S1" i="32"/>
  <c r="R1" i="32"/>
  <c r="Q1" i="32"/>
  <c r="P1" i="32"/>
  <c r="O1" i="32"/>
  <c r="N1" i="32"/>
  <c r="M1" i="32"/>
  <c r="L1" i="32"/>
  <c r="K1" i="32"/>
  <c r="J1" i="32"/>
  <c r="I1" i="32"/>
  <c r="H1" i="32"/>
  <c r="G1" i="32"/>
  <c r="F1" i="32"/>
  <c r="E1" i="32"/>
  <c r="BW45" i="27"/>
  <c r="BX45" i="27" s="1"/>
  <c r="BJ45" i="27"/>
  <c r="BI45" i="27"/>
  <c r="BW49" i="27"/>
  <c r="BI49" i="27"/>
  <c r="BW48" i="27"/>
  <c r="BX48" i="27" s="1"/>
  <c r="BJ48" i="27"/>
  <c r="BI48" i="27"/>
  <c r="BW39" i="27"/>
  <c r="BX39" i="27" s="1"/>
  <c r="BJ39" i="27"/>
  <c r="BI39" i="27"/>
  <c r="BW34" i="30"/>
  <c r="BU34" i="30" s="1"/>
  <c r="BJ34" i="30"/>
  <c r="BI34" i="30"/>
  <c r="BW31" i="30"/>
  <c r="BX31" i="30" s="1"/>
  <c r="BJ31" i="30"/>
  <c r="BI31" i="30"/>
  <c r="BW30" i="30"/>
  <c r="BU30" i="30" s="1"/>
  <c r="BJ30" i="30"/>
  <c r="BI30" i="30"/>
  <c r="BW25" i="30"/>
  <c r="BX25" i="30" s="1"/>
  <c r="BJ25" i="30"/>
  <c r="BI25" i="30"/>
  <c r="BI21" i="29"/>
  <c r="BJ21" i="29"/>
  <c r="BW21" i="29"/>
  <c r="BU21" i="29" s="1"/>
  <c r="BI22" i="29"/>
  <c r="BJ22" i="29"/>
  <c r="BW22" i="29"/>
  <c r="BU22" i="29" s="1"/>
  <c r="BI8" i="30"/>
  <c r="BJ8" i="30"/>
  <c r="BW8" i="30"/>
  <c r="BU8" i="30" s="1"/>
  <c r="BI9" i="30"/>
  <c r="BW10" i="30"/>
  <c r="BX10" i="30" s="1"/>
  <c r="AO10" i="30"/>
  <c r="BG11" i="30"/>
  <c r="BH11" i="30" s="1"/>
  <c r="D11" i="30" s="1"/>
  <c r="BI12" i="30"/>
  <c r="BJ12" i="30"/>
  <c r="BW12" i="30"/>
  <c r="BU12" i="30" s="1"/>
  <c r="AO12" i="30"/>
  <c r="BG13" i="30"/>
  <c r="BI13" i="30" s="1"/>
  <c r="BI14" i="30"/>
  <c r="BJ14" i="30"/>
  <c r="BW14" i="30"/>
  <c r="BU14" i="30" s="1"/>
  <c r="AO14" i="30"/>
  <c r="BI15" i="30"/>
  <c r="BJ15" i="30"/>
  <c r="BW15" i="30"/>
  <c r="BU15" i="30" s="1"/>
  <c r="AO15" i="30"/>
  <c r="BI16" i="30"/>
  <c r="BJ16" i="30"/>
  <c r="BW16" i="30"/>
  <c r="BU16" i="30" s="1"/>
  <c r="AO16" i="30"/>
  <c r="BI17" i="30"/>
  <c r="BJ17" i="30"/>
  <c r="BW17" i="30"/>
  <c r="BU17" i="30" s="1"/>
  <c r="BG18" i="30"/>
  <c r="BW18" i="30" s="1"/>
  <c r="BI19" i="30"/>
  <c r="BJ19" i="30"/>
  <c r="BW19" i="30"/>
  <c r="BU19" i="30" s="1"/>
  <c r="BG20" i="30"/>
  <c r="BW20" i="30" s="1"/>
  <c r="BI21" i="30"/>
  <c r="BJ21" i="30"/>
  <c r="BW21" i="30"/>
  <c r="BU21" i="30" s="1"/>
  <c r="BG22" i="30"/>
  <c r="BW22" i="30" s="1"/>
  <c r="BI23" i="30"/>
  <c r="BJ23" i="30"/>
  <c r="BW23" i="30"/>
  <c r="BU23" i="30" s="1"/>
  <c r="BG24" i="30"/>
  <c r="BW24" i="30" s="1"/>
  <c r="BI26" i="30"/>
  <c r="BJ26" i="30"/>
  <c r="BW26" i="30"/>
  <c r="BU26" i="30" s="1"/>
  <c r="BG27" i="30"/>
  <c r="BI27" i="30" s="1"/>
  <c r="BI28" i="30"/>
  <c r="BJ28" i="30"/>
  <c r="BW28" i="30"/>
  <c r="BU28" i="30" s="1"/>
  <c r="BI29" i="30"/>
  <c r="BJ29" i="30"/>
  <c r="BW29" i="30"/>
  <c r="BI32" i="30"/>
  <c r="BJ32" i="30"/>
  <c r="BW32" i="30"/>
  <c r="BX32" i="30" s="1"/>
  <c r="BG33" i="30"/>
  <c r="BW33" i="30" s="1"/>
  <c r="BI37" i="30"/>
  <c r="BJ37" i="30"/>
  <c r="BW37" i="30"/>
  <c r="BX37" i="30" s="1"/>
  <c r="BI38" i="30"/>
  <c r="BJ38" i="30"/>
  <c r="BW38" i="30"/>
  <c r="BU38" i="30" s="1"/>
  <c r="BG35" i="30"/>
  <c r="D35" i="30" s="1"/>
  <c r="BJ35" i="30"/>
  <c r="BG36" i="30"/>
  <c r="BW36" i="30" s="1"/>
  <c r="BU36" i="30" s="1"/>
  <c r="BI39" i="30"/>
  <c r="BJ39" i="30"/>
  <c r="BW39" i="30"/>
  <c r="BU39" i="30" s="1"/>
  <c r="BW40" i="30"/>
  <c r="BU40" i="30" s="1"/>
  <c r="BI41" i="30"/>
  <c r="BJ41" i="30"/>
  <c r="BW41" i="30"/>
  <c r="BU41" i="30" s="1"/>
  <c r="AO41" i="30"/>
  <c r="BI42" i="30"/>
  <c r="BJ42" i="30"/>
  <c r="BW42" i="30"/>
  <c r="BU42" i="30" s="1"/>
  <c r="AO42" i="30"/>
  <c r="BI43" i="30"/>
  <c r="BJ43" i="30"/>
  <c r="BW43" i="30"/>
  <c r="BU43" i="30" s="1"/>
  <c r="AO43" i="30"/>
  <c r="BG44" i="30"/>
  <c r="BI44" i="30" s="1"/>
  <c r="BI45" i="30"/>
  <c r="BJ45" i="30"/>
  <c r="BW45" i="30"/>
  <c r="BU45" i="30" s="1"/>
  <c r="AO45" i="30"/>
  <c r="BI46" i="30"/>
  <c r="BJ46" i="30"/>
  <c r="BW46" i="30"/>
  <c r="BU46" i="30" s="1"/>
  <c r="AO46" i="30"/>
  <c r="BG47" i="30"/>
  <c r="BI48" i="30"/>
  <c r="BJ48" i="30"/>
  <c r="BW48" i="30"/>
  <c r="BU48" i="30" s="1"/>
  <c r="AO48" i="30"/>
  <c r="AO8" i="19"/>
  <c r="BI20" i="18"/>
  <c r="BJ20" i="18"/>
  <c r="BW20" i="18"/>
  <c r="BU20" i="18" s="1"/>
  <c r="BW8" i="19"/>
  <c r="BI9" i="29"/>
  <c r="BJ9" i="29"/>
  <c r="BI53" i="29"/>
  <c r="BJ53" i="29"/>
  <c r="BI92" i="29"/>
  <c r="BJ92" i="29"/>
  <c r="BI11" i="29"/>
  <c r="BJ11" i="29"/>
  <c r="BI12" i="29"/>
  <c r="BJ12" i="29"/>
  <c r="BI55" i="29"/>
  <c r="BJ55" i="29"/>
  <c r="BI57" i="29"/>
  <c r="BJ57" i="29"/>
  <c r="BI23" i="29"/>
  <c r="BJ23" i="29"/>
  <c r="BI24" i="29"/>
  <c r="BJ24" i="29"/>
  <c r="BI50" i="29"/>
  <c r="BJ50" i="29"/>
  <c r="BI59" i="29"/>
  <c r="BJ59" i="29"/>
  <c r="BI61" i="29"/>
  <c r="BJ61" i="29"/>
  <c r="BI25" i="29"/>
  <c r="BJ25" i="29"/>
  <c r="BI26" i="29"/>
  <c r="BJ26" i="29"/>
  <c r="BI40" i="29"/>
  <c r="BJ40" i="29"/>
  <c r="BI63" i="29"/>
  <c r="BJ63" i="29"/>
  <c r="BI64" i="29"/>
  <c r="BJ64" i="29"/>
  <c r="BI13" i="29"/>
  <c r="BJ13" i="29"/>
  <c r="BI14" i="29"/>
  <c r="BJ14" i="29"/>
  <c r="BI98" i="29"/>
  <c r="BJ98" i="29"/>
  <c r="BI27" i="29"/>
  <c r="BI28" i="29"/>
  <c r="BI65" i="29"/>
  <c r="BJ65" i="29"/>
  <c r="BI66" i="29"/>
  <c r="BJ66" i="29"/>
  <c r="BI42" i="29"/>
  <c r="BJ42" i="29"/>
  <c r="BI67" i="29"/>
  <c r="BI68" i="29"/>
  <c r="BI69" i="29"/>
  <c r="BJ69" i="29"/>
  <c r="BI71" i="29"/>
  <c r="BJ71" i="29"/>
  <c r="BI94" i="29"/>
  <c r="BJ94" i="29"/>
  <c r="BI95" i="29"/>
  <c r="BJ95" i="29"/>
  <c r="BI75" i="29"/>
  <c r="BI76" i="29"/>
  <c r="BJ76" i="29"/>
  <c r="BI96" i="29"/>
  <c r="BJ96" i="29"/>
  <c r="BI31" i="29"/>
  <c r="BJ31" i="29"/>
  <c r="BI32" i="29"/>
  <c r="BJ32" i="29"/>
  <c r="BI78" i="29"/>
  <c r="BJ78" i="29"/>
  <c r="BI79" i="29"/>
  <c r="BJ79" i="29"/>
  <c r="BI80" i="29"/>
  <c r="BJ80" i="29"/>
  <c r="BI51" i="29"/>
  <c r="BJ51" i="29"/>
  <c r="BI33" i="29"/>
  <c r="BJ33" i="29"/>
  <c r="BI34" i="29"/>
  <c r="BJ34" i="29"/>
  <c r="BI15" i="29"/>
  <c r="BJ15" i="29"/>
  <c r="BI16" i="29"/>
  <c r="BJ16" i="29"/>
  <c r="BI81" i="29"/>
  <c r="BJ81" i="29"/>
  <c r="BI44" i="29"/>
  <c r="BJ44" i="29"/>
  <c r="BI45" i="29"/>
  <c r="BJ45" i="29"/>
  <c r="BI17" i="29"/>
  <c r="BJ17" i="29"/>
  <c r="BI35" i="29"/>
  <c r="BJ35" i="29"/>
  <c r="BI36" i="29"/>
  <c r="BJ36" i="29"/>
  <c r="BI18" i="29"/>
  <c r="BJ18" i="29"/>
  <c r="BI19" i="29"/>
  <c r="BJ19" i="29"/>
  <c r="BI20" i="29"/>
  <c r="BJ20" i="29"/>
  <c r="BI82" i="29"/>
  <c r="BJ82" i="29"/>
  <c r="BI83" i="29"/>
  <c r="BJ83" i="29"/>
  <c r="BI84" i="29"/>
  <c r="BJ84" i="29"/>
  <c r="BI85" i="29"/>
  <c r="BJ85" i="29"/>
  <c r="BI86" i="29"/>
  <c r="BJ86" i="29"/>
  <c r="BI87" i="29"/>
  <c r="BJ87" i="29"/>
  <c r="BI37" i="29"/>
  <c r="BJ37" i="29"/>
  <c r="BI38" i="29"/>
  <c r="BJ38" i="29"/>
  <c r="BI88" i="29"/>
  <c r="BJ88" i="29"/>
  <c r="BI89" i="29"/>
  <c r="BJ89" i="29"/>
  <c r="BI46" i="29"/>
  <c r="BJ46" i="29"/>
  <c r="BI47" i="29"/>
  <c r="BJ47" i="29"/>
  <c r="BI90" i="29"/>
  <c r="BJ90" i="29"/>
  <c r="BI91" i="29"/>
  <c r="BJ91" i="29"/>
  <c r="BI48" i="29"/>
  <c r="BJ48" i="29"/>
  <c r="BI100" i="29"/>
  <c r="BJ100" i="29"/>
  <c r="E1" i="29"/>
  <c r="F1" i="29"/>
  <c r="G1" i="29"/>
  <c r="H1" i="29"/>
  <c r="I1" i="29"/>
  <c r="J1" i="29"/>
  <c r="K1" i="29"/>
  <c r="L1" i="29"/>
  <c r="M1" i="29"/>
  <c r="N1" i="29"/>
  <c r="O1" i="29"/>
  <c r="P1" i="29"/>
  <c r="Q1" i="29"/>
  <c r="R1" i="29"/>
  <c r="S1" i="29"/>
  <c r="T1" i="29"/>
  <c r="U1" i="29"/>
  <c r="V1" i="29"/>
  <c r="W1" i="29"/>
  <c r="X1" i="29"/>
  <c r="Y1" i="29"/>
  <c r="Z1" i="29"/>
  <c r="AA1" i="29"/>
  <c r="AB1" i="29"/>
  <c r="AC1" i="29"/>
  <c r="AD1" i="29"/>
  <c r="AE1" i="29"/>
  <c r="AF1" i="29"/>
  <c r="AG1" i="29"/>
  <c r="AH1" i="29"/>
  <c r="AI1" i="29"/>
  <c r="AJ1" i="29"/>
  <c r="AK1" i="29"/>
  <c r="AL1" i="29"/>
  <c r="AM1" i="29"/>
  <c r="AN1" i="29"/>
  <c r="BI7" i="29"/>
  <c r="BJ7" i="29"/>
  <c r="BW7" i="29"/>
  <c r="BU7" i="29" s="1"/>
  <c r="BG8" i="29"/>
  <c r="BW9" i="29"/>
  <c r="BG10" i="29"/>
  <c r="BW53" i="29"/>
  <c r="BU53" i="29" s="1"/>
  <c r="BG54" i="29"/>
  <c r="BW92" i="29"/>
  <c r="BU92" i="29" s="1"/>
  <c r="BG93" i="29"/>
  <c r="BW11" i="29"/>
  <c r="BU11" i="29" s="1"/>
  <c r="BW12" i="29"/>
  <c r="BX12" i="29" s="1"/>
  <c r="BW55" i="29"/>
  <c r="BU55" i="29" s="1"/>
  <c r="BG56" i="29"/>
  <c r="BW57" i="29"/>
  <c r="BU57" i="29" s="1"/>
  <c r="BG58" i="29"/>
  <c r="BW23" i="29"/>
  <c r="BU23" i="29" s="1"/>
  <c r="BW24" i="29"/>
  <c r="BU24" i="29" s="1"/>
  <c r="BW50" i="29"/>
  <c r="BU50" i="29" s="1"/>
  <c r="BW59" i="29"/>
  <c r="BU59" i="29" s="1"/>
  <c r="BS59" i="29" s="1"/>
  <c r="BQ59" i="29" s="1"/>
  <c r="BG60" i="29"/>
  <c r="BW61" i="29"/>
  <c r="BX61" i="29" s="1"/>
  <c r="BG62" i="29"/>
  <c r="BG41" i="29"/>
  <c r="BW63" i="29"/>
  <c r="BU63" i="29" s="1"/>
  <c r="BW64" i="29"/>
  <c r="BU64" i="29" s="1"/>
  <c r="BW13" i="29"/>
  <c r="BX13" i="29" s="1"/>
  <c r="BW14" i="29"/>
  <c r="BU14" i="29" s="1"/>
  <c r="BW98" i="29"/>
  <c r="BH28" i="29"/>
  <c r="D28" i="29" s="1"/>
  <c r="BW65" i="29"/>
  <c r="BU65" i="29" s="1"/>
  <c r="BS65" i="29" s="1"/>
  <c r="BQ65" i="29" s="1"/>
  <c r="BW66" i="29"/>
  <c r="BU66" i="29" s="1"/>
  <c r="BW42" i="29"/>
  <c r="BU42" i="29" s="1"/>
  <c r="BW43" i="29"/>
  <c r="BH67" i="29"/>
  <c r="D67" i="29" s="1"/>
  <c r="BW67" i="29"/>
  <c r="BH68" i="29"/>
  <c r="D68" i="29" s="1"/>
  <c r="BW68" i="29"/>
  <c r="BU68" i="29" s="1"/>
  <c r="BS68" i="29" s="1"/>
  <c r="BI99" i="29"/>
  <c r="BW69" i="29"/>
  <c r="BU69" i="29" s="1"/>
  <c r="BG70" i="29"/>
  <c r="BW71" i="29"/>
  <c r="BU71" i="29" s="1"/>
  <c r="BW94" i="29"/>
  <c r="BX94" i="29" s="1"/>
  <c r="BW95" i="29"/>
  <c r="BW74" i="29"/>
  <c r="BU74" i="29" s="1"/>
  <c r="BH75" i="29"/>
  <c r="D75" i="29" s="1"/>
  <c r="BW75" i="29"/>
  <c r="BU75" i="29" s="1"/>
  <c r="BW76" i="29"/>
  <c r="BX76" i="29" s="1"/>
  <c r="BW77" i="29"/>
  <c r="BU77" i="29" s="1"/>
  <c r="BW96" i="29"/>
  <c r="BU96" i="29" s="1"/>
  <c r="BG97" i="29"/>
  <c r="BW78" i="29"/>
  <c r="BU78" i="29" s="1"/>
  <c r="BW79" i="29"/>
  <c r="BU79" i="29" s="1"/>
  <c r="BW80" i="29"/>
  <c r="BU80" i="29" s="1"/>
  <c r="BS80" i="29" s="1"/>
  <c r="BQ80" i="29" s="1"/>
  <c r="BW51" i="29"/>
  <c r="BU51" i="29" s="1"/>
  <c r="BG52" i="29"/>
  <c r="BW15" i="29"/>
  <c r="BU15" i="29" s="1"/>
  <c r="BW16" i="29"/>
  <c r="BU16" i="29" s="1"/>
  <c r="BW81" i="29"/>
  <c r="BU81" i="29" s="1"/>
  <c r="BW44" i="29"/>
  <c r="BU44" i="29" s="1"/>
  <c r="BW45" i="29"/>
  <c r="BU45" i="29" s="1"/>
  <c r="BW17" i="29"/>
  <c r="BU17" i="29" s="1"/>
  <c r="BW18" i="29"/>
  <c r="BU18" i="29" s="1"/>
  <c r="BW19" i="29"/>
  <c r="BX19" i="29" s="1"/>
  <c r="BW20" i="29"/>
  <c r="BU20" i="29" s="1"/>
  <c r="BW82" i="29"/>
  <c r="BU82" i="29" s="1"/>
  <c r="BW83" i="29"/>
  <c r="BU83" i="29" s="1"/>
  <c r="BS83" i="29" s="1"/>
  <c r="BQ83" i="29" s="1"/>
  <c r="BW84" i="29"/>
  <c r="BW85" i="29"/>
  <c r="BU85" i="29" s="1"/>
  <c r="BW86" i="29"/>
  <c r="BU86" i="29" s="1"/>
  <c r="BS86" i="29" s="1"/>
  <c r="BQ86" i="29" s="1"/>
  <c r="BW87" i="29"/>
  <c r="BU87" i="29" s="1"/>
  <c r="BW38" i="29"/>
  <c r="BU38" i="29" s="1"/>
  <c r="BS38" i="29" s="1"/>
  <c r="BQ38" i="29" s="1"/>
  <c r="BW88" i="29"/>
  <c r="BU88" i="29" s="1"/>
  <c r="BV88" i="29" s="1"/>
  <c r="BW89" i="29"/>
  <c r="BU89" i="29" s="1"/>
  <c r="BS89" i="29" s="1"/>
  <c r="BQ89" i="29" s="1"/>
  <c r="BW46" i="29"/>
  <c r="BU46" i="29" s="1"/>
  <c r="BW47" i="29"/>
  <c r="BU47" i="29" s="1"/>
  <c r="BW90" i="29"/>
  <c r="BU90" i="29" s="1"/>
  <c r="BW91" i="29"/>
  <c r="BU91" i="29" s="1"/>
  <c r="BW48" i="29"/>
  <c r="BU48" i="29" s="1"/>
  <c r="BV48" i="29" s="1"/>
  <c r="BW100" i="29"/>
  <c r="BU100" i="29" s="1"/>
  <c r="BT30" i="29" l="1"/>
  <c r="BQ30" i="29"/>
  <c r="BR30" i="29" s="1"/>
  <c r="BV11" i="32"/>
  <c r="BV12" i="32"/>
  <c r="BQ11" i="32"/>
  <c r="BR11" i="32" s="1"/>
  <c r="BT12" i="32"/>
  <c r="BQ13" i="32"/>
  <c r="BR13" i="32" s="1"/>
  <c r="BV13" i="32"/>
  <c r="AO28" i="29"/>
  <c r="BW47" i="30"/>
  <c r="BU47" i="30" s="1"/>
  <c r="BH47" i="30"/>
  <c r="D47" i="30" s="1"/>
  <c r="BU18" i="32"/>
  <c r="BV18" i="32" s="1"/>
  <c r="BW35" i="30"/>
  <c r="BX35" i="30" s="1"/>
  <c r="AO49" i="27"/>
  <c r="AO68" i="29"/>
  <c r="BV12" i="20"/>
  <c r="BS12" i="20"/>
  <c r="BI97" i="29"/>
  <c r="BI52" i="29"/>
  <c r="BH54" i="29"/>
  <c r="D54" i="29" s="1"/>
  <c r="BI60" i="29"/>
  <c r="BW10" i="29"/>
  <c r="BX10" i="29" s="1"/>
  <c r="BW72" i="29"/>
  <c r="BU72" i="29" s="1"/>
  <c r="BH58" i="29"/>
  <c r="D58" i="29" s="1"/>
  <c r="BW8" i="29"/>
  <c r="BU8" i="29" s="1"/>
  <c r="BH41" i="29"/>
  <c r="D41" i="29" s="1"/>
  <c r="BI62" i="29"/>
  <c r="BH93" i="29"/>
  <c r="D93" i="29" s="1"/>
  <c r="BW70" i="29"/>
  <c r="BU70" i="29" s="1"/>
  <c r="BS70" i="29" s="1"/>
  <c r="BQ70" i="29" s="1"/>
  <c r="BH56" i="29"/>
  <c r="D56" i="29" s="1"/>
  <c r="BJ75" i="29"/>
  <c r="AO75" i="29"/>
  <c r="BJ67" i="29"/>
  <c r="AO67" i="29"/>
  <c r="BS8" i="33"/>
  <c r="BQ8" i="33" s="1"/>
  <c r="BR8" i="33" s="1"/>
  <c r="BU67" i="29"/>
  <c r="BS67" i="29" s="1"/>
  <c r="BX95" i="29"/>
  <c r="BU95" i="29"/>
  <c r="BU9" i="29"/>
  <c r="BS9" i="29" s="1"/>
  <c r="BX98" i="29"/>
  <c r="BU98" i="29"/>
  <c r="BQ41" i="27"/>
  <c r="BR41" i="27" s="1"/>
  <c r="BT41" i="27"/>
  <c r="BV12" i="27"/>
  <c r="BU45" i="27"/>
  <c r="BV45" i="27" s="1"/>
  <c r="BT12" i="27"/>
  <c r="BQ12" i="27"/>
  <c r="BR12" i="27" s="1"/>
  <c r="BV33" i="22"/>
  <c r="BX49" i="27"/>
  <c r="BU49" i="27"/>
  <c r="BJ49" i="27"/>
  <c r="BS10" i="33"/>
  <c r="BQ10" i="33" s="1"/>
  <c r="BR10" i="33" s="1"/>
  <c r="BX29" i="30"/>
  <c r="BU29" i="30"/>
  <c r="BX46" i="30"/>
  <c r="BH20" i="30"/>
  <c r="D20" i="30" s="1"/>
  <c r="BH33" i="30"/>
  <c r="D33" i="30" s="1"/>
  <c r="BQ33" i="22"/>
  <c r="BR33" i="22" s="1"/>
  <c r="BQ68" i="29"/>
  <c r="BR68" i="29" s="1"/>
  <c r="BQ17" i="33"/>
  <c r="BR17" i="33" s="1"/>
  <c r="BT17" i="33"/>
  <c r="BV11" i="33"/>
  <c r="BS11" i="33"/>
  <c r="BT15" i="33"/>
  <c r="BR15" i="33"/>
  <c r="BV7" i="33"/>
  <c r="BS7" i="33"/>
  <c r="BT18" i="33"/>
  <c r="BQ18" i="33"/>
  <c r="BR18" i="33" s="1"/>
  <c r="BS12" i="33"/>
  <c r="BQ12" i="33" s="1"/>
  <c r="BR12" i="33" s="1"/>
  <c r="BS16" i="33"/>
  <c r="BV16" i="33"/>
  <c r="BS13" i="33"/>
  <c r="BQ13" i="33" s="1"/>
  <c r="BV13" i="33"/>
  <c r="BS9" i="33"/>
  <c r="BV9" i="33"/>
  <c r="BV14" i="33"/>
  <c r="BS14" i="33"/>
  <c r="BT19" i="13"/>
  <c r="BR19" i="13"/>
  <c r="BT18" i="13"/>
  <c r="BQ18" i="13"/>
  <c r="BR18" i="13" s="1"/>
  <c r="BT15" i="32"/>
  <c r="BQ15" i="32"/>
  <c r="BR15" i="32" s="1"/>
  <c r="BT16" i="32"/>
  <c r="BR16" i="32"/>
  <c r="BT17" i="32"/>
  <c r="BQ17" i="32"/>
  <c r="BR17" i="32" s="1"/>
  <c r="BT21" i="18"/>
  <c r="BQ21" i="18"/>
  <c r="BR21" i="18" s="1"/>
  <c r="BX86" i="29"/>
  <c r="BU39" i="27"/>
  <c r="BV39" i="27" s="1"/>
  <c r="BQ34" i="22"/>
  <c r="BR34" i="22" s="1"/>
  <c r="BT34" i="22"/>
  <c r="BX80" i="29"/>
  <c r="BX34" i="30"/>
  <c r="BX30" i="30"/>
  <c r="BX23" i="30"/>
  <c r="BU9" i="32"/>
  <c r="BV9" i="32" s="1"/>
  <c r="BU10" i="32"/>
  <c r="BV10" i="32" s="1"/>
  <c r="BU8" i="32"/>
  <c r="BV7" i="32"/>
  <c r="BS7" i="32"/>
  <c r="BX7" i="32"/>
  <c r="BU48" i="27"/>
  <c r="BV30" i="30"/>
  <c r="BS30" i="30"/>
  <c r="BV34" i="30"/>
  <c r="BS34" i="30"/>
  <c r="BH70" i="29"/>
  <c r="D70" i="29" s="1"/>
  <c r="BI35" i="30"/>
  <c r="BH27" i="30"/>
  <c r="D27" i="30" s="1"/>
  <c r="BI22" i="30"/>
  <c r="BH44" i="30"/>
  <c r="D44" i="30" s="1"/>
  <c r="BU31" i="30"/>
  <c r="BW56" i="29"/>
  <c r="BX56" i="29" s="1"/>
  <c r="BH13" i="30"/>
  <c r="D13" i="30" s="1"/>
  <c r="BX22" i="29"/>
  <c r="BW44" i="30"/>
  <c r="BU44" i="30" s="1"/>
  <c r="BV44" i="30" s="1"/>
  <c r="BJ9" i="30"/>
  <c r="BU25" i="30"/>
  <c r="BX19" i="30"/>
  <c r="BX12" i="30"/>
  <c r="BX26" i="30"/>
  <c r="BX21" i="29"/>
  <c r="BX23" i="29"/>
  <c r="BX38" i="29"/>
  <c r="BX38" i="30"/>
  <c r="BH22" i="30"/>
  <c r="D22" i="30" s="1"/>
  <c r="BX45" i="30"/>
  <c r="BX8" i="30"/>
  <c r="BX21" i="30"/>
  <c r="BH36" i="30"/>
  <c r="D36" i="30" s="1"/>
  <c r="BI24" i="30"/>
  <c r="BX43" i="30"/>
  <c r="BI40" i="30"/>
  <c r="D40" i="30"/>
  <c r="BW27" i="30"/>
  <c r="BU27" i="30" s="1"/>
  <c r="BV27" i="30" s="1"/>
  <c r="BH24" i="30"/>
  <c r="D24" i="30" s="1"/>
  <c r="BX17" i="30"/>
  <c r="BX14" i="30"/>
  <c r="BU24" i="30"/>
  <c r="BS24" i="30" s="1"/>
  <c r="BX24" i="30"/>
  <c r="BS14" i="30"/>
  <c r="BQ14" i="30" s="1"/>
  <c r="BR14" i="30" s="1"/>
  <c r="BV14" i="30"/>
  <c r="BU20" i="30"/>
  <c r="BV20" i="30" s="1"/>
  <c r="BX20" i="30"/>
  <c r="BX40" i="30"/>
  <c r="BS38" i="30"/>
  <c r="BQ38" i="30" s="1"/>
  <c r="BR38" i="30" s="1"/>
  <c r="BV38" i="30"/>
  <c r="BV8" i="30"/>
  <c r="BS8" i="30"/>
  <c r="BQ8" i="30" s="1"/>
  <c r="BR8" i="30" s="1"/>
  <c r="BU22" i="30"/>
  <c r="BS22" i="30" s="1"/>
  <c r="BX22" i="30"/>
  <c r="BS12" i="30"/>
  <c r="BT12" i="30" s="1"/>
  <c r="BV12" i="30"/>
  <c r="BU18" i="30"/>
  <c r="BV18" i="30" s="1"/>
  <c r="BX18" i="30"/>
  <c r="BI18" i="30"/>
  <c r="BX42" i="30"/>
  <c r="BU37" i="30"/>
  <c r="BS37" i="30" s="1"/>
  <c r="BQ37" i="30" s="1"/>
  <c r="BR37" i="30" s="1"/>
  <c r="BI20" i="30"/>
  <c r="BH18" i="30"/>
  <c r="D18" i="30" s="1"/>
  <c r="BU10" i="30"/>
  <c r="BS10" i="30" s="1"/>
  <c r="BQ10" i="30" s="1"/>
  <c r="BR10" i="30" s="1"/>
  <c r="BU32" i="30"/>
  <c r="BS32" i="30" s="1"/>
  <c r="BQ32" i="30" s="1"/>
  <c r="BR32" i="30" s="1"/>
  <c r="BI36" i="30"/>
  <c r="BX28" i="30"/>
  <c r="BX16" i="30"/>
  <c r="BW11" i="30"/>
  <c r="BX48" i="30"/>
  <c r="BI11" i="30"/>
  <c r="BS22" i="29"/>
  <c r="BQ22" i="29" s="1"/>
  <c r="BV22" i="29"/>
  <c r="BS21" i="29"/>
  <c r="BQ21" i="29" s="1"/>
  <c r="BV21" i="29"/>
  <c r="BX20" i="18"/>
  <c r="BX63" i="29"/>
  <c r="BX45" i="29"/>
  <c r="BH52" i="29"/>
  <c r="D52" i="29" s="1"/>
  <c r="BW97" i="29"/>
  <c r="BX65" i="29"/>
  <c r="BX14" i="29"/>
  <c r="BX11" i="29"/>
  <c r="BS48" i="30"/>
  <c r="BV48" i="30"/>
  <c r="AO11" i="30"/>
  <c r="BJ11" i="30"/>
  <c r="BS41" i="30"/>
  <c r="BV41" i="30"/>
  <c r="BS39" i="30"/>
  <c r="BV39" i="30"/>
  <c r="BS19" i="30"/>
  <c r="BV19" i="30"/>
  <c r="BS21" i="30"/>
  <c r="BV21" i="30"/>
  <c r="BS43" i="30"/>
  <c r="BV43" i="30"/>
  <c r="BS26" i="30"/>
  <c r="BV26" i="30"/>
  <c r="BV42" i="30"/>
  <c r="BS42" i="30"/>
  <c r="BS15" i="30"/>
  <c r="BV15" i="30"/>
  <c r="BU33" i="30"/>
  <c r="BX33" i="30"/>
  <c r="BS17" i="30"/>
  <c r="BV17" i="30"/>
  <c r="BS46" i="30"/>
  <c r="BV46" i="30"/>
  <c r="BS23" i="30"/>
  <c r="BV23" i="30"/>
  <c r="BS28" i="30"/>
  <c r="BV28" i="30"/>
  <c r="BS16" i="30"/>
  <c r="BQ16" i="30" s="1"/>
  <c r="BV16" i="30"/>
  <c r="BS45" i="30"/>
  <c r="BV45" i="30"/>
  <c r="BX36" i="30"/>
  <c r="BW13" i="30"/>
  <c r="BI33" i="30"/>
  <c r="BX15" i="30"/>
  <c r="BI47" i="30"/>
  <c r="BX41" i="30"/>
  <c r="BX39" i="30"/>
  <c r="BX67" i="29"/>
  <c r="BX9" i="29"/>
  <c r="BS20" i="18"/>
  <c r="BV20" i="18"/>
  <c r="BU13" i="29"/>
  <c r="BV13" i="29" s="1"/>
  <c r="BX15" i="29"/>
  <c r="BH97" i="29"/>
  <c r="D97" i="29" s="1"/>
  <c r="BI43" i="29"/>
  <c r="BX87" i="29"/>
  <c r="BX90" i="29"/>
  <c r="BX47" i="29"/>
  <c r="BX18" i="29"/>
  <c r="BX59" i="29"/>
  <c r="BW54" i="29"/>
  <c r="BX54" i="29" s="1"/>
  <c r="BI70" i="29"/>
  <c r="BU76" i="29"/>
  <c r="BS76" i="29" s="1"/>
  <c r="BX24" i="29"/>
  <c r="BX55" i="29"/>
  <c r="BX7" i="29"/>
  <c r="BS44" i="29"/>
  <c r="BV44" i="29"/>
  <c r="BI58" i="29"/>
  <c r="BI93" i="29"/>
  <c r="BI8" i="29"/>
  <c r="BX85" i="29"/>
  <c r="BH60" i="29"/>
  <c r="D60" i="29" s="1"/>
  <c r="BX92" i="29"/>
  <c r="BI56" i="29"/>
  <c r="BI54" i="29"/>
  <c r="BX89" i="29"/>
  <c r="BX74" i="29"/>
  <c r="BJ28" i="29"/>
  <c r="BX20" i="29"/>
  <c r="BX44" i="29"/>
  <c r="BX68" i="29"/>
  <c r="BX42" i="29"/>
  <c r="BH10" i="29"/>
  <c r="D10" i="29" s="1"/>
  <c r="BI10" i="29"/>
  <c r="BW93" i="29"/>
  <c r="BU93" i="29" s="1"/>
  <c r="BJ68" i="29"/>
  <c r="BX91" i="29"/>
  <c r="BX81" i="29"/>
  <c r="BX71" i="29"/>
  <c r="BI77" i="29"/>
  <c r="BI72" i="29"/>
  <c r="BI41" i="29"/>
  <c r="BV86" i="29"/>
  <c r="BW58" i="29"/>
  <c r="BX58" i="29" s="1"/>
  <c r="BH8" i="29"/>
  <c r="D8" i="29" s="1"/>
  <c r="BS11" i="29"/>
  <c r="BV11" i="29"/>
  <c r="BS53" i="29"/>
  <c r="BV53" i="29"/>
  <c r="BS92" i="29"/>
  <c r="BV92" i="29"/>
  <c r="BS90" i="29"/>
  <c r="BV90" i="29"/>
  <c r="BS14" i="29"/>
  <c r="BV14" i="29"/>
  <c r="BS7" i="29"/>
  <c r="BV7" i="29"/>
  <c r="BU19" i="29"/>
  <c r="BH99" i="29"/>
  <c r="D99" i="29" s="1"/>
  <c r="BX78" i="29"/>
  <c r="BX64" i="29"/>
  <c r="BU61" i="29"/>
  <c r="BS61" i="29" s="1"/>
  <c r="BX57" i="29"/>
  <c r="BX53" i="29"/>
  <c r="BU94" i="29"/>
  <c r="BV94" i="29" s="1"/>
  <c r="BX83" i="29"/>
  <c r="BW52" i="29"/>
  <c r="BW99" i="29"/>
  <c r="BU99" i="29" s="1"/>
  <c r="BV68" i="29"/>
  <c r="BW41" i="29"/>
  <c r="BU41" i="29" s="1"/>
  <c r="BS41" i="29" s="1"/>
  <c r="BQ41" i="29" s="1"/>
  <c r="BH62" i="29"/>
  <c r="D62" i="29" s="1"/>
  <c r="BS79" i="29"/>
  <c r="BQ79" i="29" s="1"/>
  <c r="BV79" i="29"/>
  <c r="BR83" i="29"/>
  <c r="BT83" i="29"/>
  <c r="BX77" i="29"/>
  <c r="BS23" i="29"/>
  <c r="BQ23" i="29" s="1"/>
  <c r="BV23" i="29"/>
  <c r="BS91" i="29"/>
  <c r="BQ91" i="29" s="1"/>
  <c r="BV91" i="29"/>
  <c r="BS87" i="29"/>
  <c r="BQ87" i="29" s="1"/>
  <c r="BV87" i="29"/>
  <c r="BV81" i="29"/>
  <c r="BS81" i="29"/>
  <c r="BQ81" i="29" s="1"/>
  <c r="BS75" i="29"/>
  <c r="BQ75" i="29" s="1"/>
  <c r="BV75" i="29"/>
  <c r="BS69" i="29"/>
  <c r="BQ69" i="29" s="1"/>
  <c r="BV69" i="29"/>
  <c r="BR86" i="29"/>
  <c r="BT86" i="29"/>
  <c r="BV82" i="29"/>
  <c r="BS82" i="29"/>
  <c r="BQ82" i="29" s="1"/>
  <c r="BU84" i="29"/>
  <c r="BX84" i="29"/>
  <c r="BS20" i="29"/>
  <c r="BQ20" i="29" s="1"/>
  <c r="BV20" i="29"/>
  <c r="BX43" i="29"/>
  <c r="BS24" i="29"/>
  <c r="BQ24" i="29" s="1"/>
  <c r="BV24" i="29"/>
  <c r="BS88" i="29"/>
  <c r="BQ88" i="29" s="1"/>
  <c r="BV63" i="29"/>
  <c r="BS63" i="29"/>
  <c r="BQ63" i="29" s="1"/>
  <c r="BS45" i="29"/>
  <c r="BQ45" i="29" s="1"/>
  <c r="BV45" i="29"/>
  <c r="BR80" i="29"/>
  <c r="BT80" i="29"/>
  <c r="BS96" i="29"/>
  <c r="BQ96" i="29" s="1"/>
  <c r="BV96" i="29"/>
  <c r="BV64" i="29"/>
  <c r="BS64" i="29"/>
  <c r="BQ64" i="29" s="1"/>
  <c r="BS57" i="29"/>
  <c r="BQ57" i="29" s="1"/>
  <c r="BV57" i="29"/>
  <c r="BR89" i="29"/>
  <c r="BT89" i="29"/>
  <c r="BS15" i="29"/>
  <c r="BQ15" i="29" s="1"/>
  <c r="BV15" i="29"/>
  <c r="BV42" i="29"/>
  <c r="BS42" i="29"/>
  <c r="BQ42" i="29" s="1"/>
  <c r="BS48" i="29"/>
  <c r="BQ48" i="29" s="1"/>
  <c r="BS74" i="29"/>
  <c r="BQ74" i="29" s="1"/>
  <c r="BV74" i="29"/>
  <c r="BV71" i="29"/>
  <c r="BS71" i="29"/>
  <c r="BQ71" i="29" s="1"/>
  <c r="BR59" i="29"/>
  <c r="BT59" i="29"/>
  <c r="BS50" i="29"/>
  <c r="BQ50" i="29" s="1"/>
  <c r="BV50" i="29"/>
  <c r="BR38" i="29"/>
  <c r="BT38" i="29"/>
  <c r="BV47" i="29"/>
  <c r="BS47" i="29"/>
  <c r="BQ47" i="29" s="1"/>
  <c r="BS46" i="29"/>
  <c r="BQ46" i="29" s="1"/>
  <c r="BV46" i="29"/>
  <c r="BV85" i="29"/>
  <c r="BS85" i="29"/>
  <c r="BQ85" i="29" s="1"/>
  <c r="BS17" i="29"/>
  <c r="BQ17" i="29" s="1"/>
  <c r="BV17" i="29"/>
  <c r="BS55" i="29"/>
  <c r="BQ55" i="29" s="1"/>
  <c r="BV55" i="29"/>
  <c r="BS66" i="29"/>
  <c r="BQ66" i="29" s="1"/>
  <c r="BV66" i="29"/>
  <c r="BX100" i="29"/>
  <c r="BS51" i="29"/>
  <c r="BQ51" i="29" s="1"/>
  <c r="BV51" i="29"/>
  <c r="BS78" i="29"/>
  <c r="BQ78" i="29" s="1"/>
  <c r="BV78" i="29"/>
  <c r="BV18" i="29"/>
  <c r="BS18" i="29"/>
  <c r="BQ18" i="29" s="1"/>
  <c r="BS16" i="29"/>
  <c r="BQ16" i="29" s="1"/>
  <c r="BV16" i="29"/>
  <c r="BR65" i="29"/>
  <c r="BT65" i="29"/>
  <c r="BX48" i="29"/>
  <c r="BX88" i="29"/>
  <c r="BX82" i="29"/>
  <c r="BX17" i="29"/>
  <c r="BX16" i="29"/>
  <c r="BX79" i="29"/>
  <c r="BH77" i="29"/>
  <c r="D77" i="29" s="1"/>
  <c r="BX75" i="29"/>
  <c r="BX50" i="29"/>
  <c r="BU12" i="29"/>
  <c r="BW62" i="29"/>
  <c r="BW60" i="29"/>
  <c r="BH72" i="29"/>
  <c r="D72" i="29" s="1"/>
  <c r="BX69" i="29"/>
  <c r="BT68" i="29"/>
  <c r="BH43" i="29"/>
  <c r="D43" i="29" s="1"/>
  <c r="BX66" i="29"/>
  <c r="BV65" i="29"/>
  <c r="BV59" i="29"/>
  <c r="BX46" i="29"/>
  <c r="BV89" i="29"/>
  <c r="BV38" i="29"/>
  <c r="BV83" i="29"/>
  <c r="BX51" i="29"/>
  <c r="BV80" i="29"/>
  <c r="BX96" i="29"/>
  <c r="BX47" i="30" l="1"/>
  <c r="BJ41" i="29"/>
  <c r="BJ58" i="29"/>
  <c r="BJ54" i="29"/>
  <c r="BS18" i="32"/>
  <c r="BT18" i="32" s="1"/>
  <c r="BU35" i="30"/>
  <c r="BS35" i="30" s="1"/>
  <c r="AO40" i="30"/>
  <c r="AO44" i="30"/>
  <c r="AO27" i="30"/>
  <c r="AO20" i="30"/>
  <c r="AO22" i="30"/>
  <c r="AO13" i="30"/>
  <c r="AO33" i="30"/>
  <c r="AO18" i="30"/>
  <c r="AO24" i="30"/>
  <c r="BT8" i="33"/>
  <c r="AO70" i="29"/>
  <c r="AO93" i="29"/>
  <c r="AO56" i="29"/>
  <c r="AO52" i="29"/>
  <c r="BU10" i="29"/>
  <c r="BS10" i="29" s="1"/>
  <c r="BQ10" i="29" s="1"/>
  <c r="AO8" i="29"/>
  <c r="AO41" i="29"/>
  <c r="BJ56" i="29"/>
  <c r="AO10" i="29"/>
  <c r="AO54" i="29"/>
  <c r="AO58" i="29"/>
  <c r="BS9" i="32"/>
  <c r="BT9" i="32" s="1"/>
  <c r="BQ12" i="20"/>
  <c r="BR12" i="20" s="1"/>
  <c r="BT12" i="20"/>
  <c r="BX70" i="29"/>
  <c r="BX8" i="29"/>
  <c r="BV70" i="29"/>
  <c r="BX72" i="29"/>
  <c r="BJ93" i="29"/>
  <c r="BV67" i="29"/>
  <c r="BJ62" i="29"/>
  <c r="AO62" i="29"/>
  <c r="BJ60" i="29"/>
  <c r="AO60" i="29"/>
  <c r="BJ97" i="29"/>
  <c r="AO97" i="29"/>
  <c r="BJ77" i="29"/>
  <c r="AO77" i="29"/>
  <c r="BJ43" i="29"/>
  <c r="AO43" i="29"/>
  <c r="BV9" i="29"/>
  <c r="BJ72" i="29"/>
  <c r="AO72" i="29"/>
  <c r="BJ99" i="29"/>
  <c r="AO99" i="29"/>
  <c r="BJ36" i="30"/>
  <c r="AO36" i="30"/>
  <c r="BT14" i="30"/>
  <c r="BQ9" i="29"/>
  <c r="BR9" i="29" s="1"/>
  <c r="BT9" i="29"/>
  <c r="BQ67" i="29"/>
  <c r="BR67" i="29" s="1"/>
  <c r="BT67" i="29"/>
  <c r="BU97" i="29"/>
  <c r="BV97" i="29" s="1"/>
  <c r="BU52" i="29"/>
  <c r="BV52" i="29" s="1"/>
  <c r="BS45" i="27"/>
  <c r="BT45" i="27" s="1"/>
  <c r="BT10" i="33"/>
  <c r="BS44" i="30"/>
  <c r="BQ44" i="30" s="1"/>
  <c r="BR44" i="30" s="1"/>
  <c r="BJ20" i="30"/>
  <c r="BJ33" i="30"/>
  <c r="BT92" i="29"/>
  <c r="BQ92" i="29"/>
  <c r="BR92" i="29" s="1"/>
  <c r="BQ61" i="29"/>
  <c r="BR61" i="29" s="1"/>
  <c r="BQ76" i="29"/>
  <c r="BR76" i="29" s="1"/>
  <c r="BQ53" i="29"/>
  <c r="BR53" i="29" s="1"/>
  <c r="BQ11" i="29"/>
  <c r="BR11" i="29" s="1"/>
  <c r="BQ44" i="29"/>
  <c r="BR44" i="29" s="1"/>
  <c r="BQ90" i="29"/>
  <c r="BR90" i="29" s="1"/>
  <c r="BT7" i="29"/>
  <c r="BQ7" i="29"/>
  <c r="BR7" i="29" s="1"/>
  <c r="BQ14" i="29"/>
  <c r="BR14" i="29" s="1"/>
  <c r="BS39" i="27"/>
  <c r="BT39" i="27" s="1"/>
  <c r="BT12" i="33"/>
  <c r="BT11" i="33"/>
  <c r="BQ11" i="33"/>
  <c r="BR11" i="33" s="1"/>
  <c r="BT7" i="33"/>
  <c r="BQ7" i="33"/>
  <c r="BR7" i="33" s="1"/>
  <c r="BT9" i="33"/>
  <c r="BQ9" i="33"/>
  <c r="BR9" i="33" s="1"/>
  <c r="BT13" i="33"/>
  <c r="BR13" i="33"/>
  <c r="BQ14" i="33"/>
  <c r="BR14" i="33" s="1"/>
  <c r="BT14" i="33"/>
  <c r="BT16" i="33"/>
  <c r="BQ16" i="33"/>
  <c r="BR16" i="33" s="1"/>
  <c r="BV49" i="27"/>
  <c r="BS49" i="27"/>
  <c r="BJ70" i="29"/>
  <c r="BJ27" i="30"/>
  <c r="BS10" i="32"/>
  <c r="BT10" i="32" s="1"/>
  <c r="BV8" i="32"/>
  <c r="BS8" i="32"/>
  <c r="BQ7" i="32"/>
  <c r="BR7" i="32" s="1"/>
  <c r="BT7" i="32"/>
  <c r="BV48" i="27"/>
  <c r="BS48" i="27"/>
  <c r="BJ44" i="30"/>
  <c r="BJ13" i="30"/>
  <c r="BV31" i="30"/>
  <c r="BS31" i="30"/>
  <c r="BQ31" i="30" s="1"/>
  <c r="BU54" i="29"/>
  <c r="BV54" i="29" s="1"/>
  <c r="BT34" i="30"/>
  <c r="BQ34" i="30"/>
  <c r="BR34" i="30" s="1"/>
  <c r="BT30" i="30"/>
  <c r="BQ30" i="30"/>
  <c r="BR30" i="30" s="1"/>
  <c r="BU56" i="29"/>
  <c r="BV56" i="29" s="1"/>
  <c r="BV25" i="30"/>
  <c r="BS25" i="30"/>
  <c r="BX44" i="30"/>
  <c r="BJ22" i="30"/>
  <c r="BV37" i="30"/>
  <c r="BT37" i="30"/>
  <c r="BS20" i="30"/>
  <c r="BT10" i="30"/>
  <c r="BV32" i="30"/>
  <c r="BX27" i="30"/>
  <c r="BQ12" i="30"/>
  <c r="BR12" i="30" s="1"/>
  <c r="BS27" i="30"/>
  <c r="BJ40" i="30"/>
  <c r="BJ24" i="30"/>
  <c r="BV22" i="30"/>
  <c r="BS18" i="30"/>
  <c r="BQ18" i="30" s="1"/>
  <c r="BR18" i="30" s="1"/>
  <c r="BS29" i="30"/>
  <c r="BV29" i="30"/>
  <c r="BT32" i="30"/>
  <c r="BT38" i="30"/>
  <c r="BS40" i="30"/>
  <c r="BV40" i="30"/>
  <c r="BT8" i="30"/>
  <c r="BV24" i="30"/>
  <c r="BJ18" i="30"/>
  <c r="BV10" i="30"/>
  <c r="BX11" i="30"/>
  <c r="BU11" i="30"/>
  <c r="BR21" i="29"/>
  <c r="BT21" i="29"/>
  <c r="BR22" i="29"/>
  <c r="BT22" i="29"/>
  <c r="BS13" i="29"/>
  <c r="BJ52" i="29"/>
  <c r="BX97" i="29"/>
  <c r="BQ46" i="30"/>
  <c r="BR46" i="30" s="1"/>
  <c r="BT46" i="30"/>
  <c r="BQ28" i="30"/>
  <c r="BR28" i="30" s="1"/>
  <c r="BT28" i="30"/>
  <c r="BT16" i="30"/>
  <c r="BR16" i="30"/>
  <c r="BQ39" i="30"/>
  <c r="BR39" i="30" s="1"/>
  <c r="BT39" i="30"/>
  <c r="BQ17" i="30"/>
  <c r="BR17" i="30" s="1"/>
  <c r="BT17" i="30"/>
  <c r="BS33" i="30"/>
  <c r="BV33" i="30"/>
  <c r="BS36" i="30"/>
  <c r="BQ36" i="30" s="1"/>
  <c r="BV36" i="30"/>
  <c r="BT22" i="30"/>
  <c r="BQ22" i="30"/>
  <c r="BR22" i="30" s="1"/>
  <c r="BQ45" i="30"/>
  <c r="BR45" i="30" s="1"/>
  <c r="BT45" i="30"/>
  <c r="BT24" i="30"/>
  <c r="BQ24" i="30"/>
  <c r="BR24" i="30" s="1"/>
  <c r="BQ26" i="30"/>
  <c r="BR26" i="30" s="1"/>
  <c r="BT26" i="30"/>
  <c r="BQ43" i="30"/>
  <c r="BR43" i="30" s="1"/>
  <c r="BT43" i="30"/>
  <c r="BS47" i="30"/>
  <c r="BV47" i="30"/>
  <c r="BQ42" i="30"/>
  <c r="BR42" i="30" s="1"/>
  <c r="BT42" i="30"/>
  <c r="BU13" i="30"/>
  <c r="BX13" i="30"/>
  <c r="BQ41" i="30"/>
  <c r="BR41" i="30" s="1"/>
  <c r="BT41" i="30"/>
  <c r="AO47" i="30"/>
  <c r="BJ47" i="30"/>
  <c r="BQ23" i="30"/>
  <c r="BR23" i="30" s="1"/>
  <c r="BT23" i="30"/>
  <c r="BT15" i="30"/>
  <c r="BQ15" i="30"/>
  <c r="BR15" i="30" s="1"/>
  <c r="BQ21" i="30"/>
  <c r="BR21" i="30" s="1"/>
  <c r="BT21" i="30"/>
  <c r="BQ19" i="30"/>
  <c r="BR19" i="30" s="1"/>
  <c r="BT19" i="30"/>
  <c r="BQ48" i="30"/>
  <c r="BR48" i="30" s="1"/>
  <c r="BT48" i="30"/>
  <c r="BT61" i="29"/>
  <c r="BV76" i="29"/>
  <c r="BT76" i="29"/>
  <c r="BT11" i="29"/>
  <c r="BT14" i="29"/>
  <c r="BT44" i="29"/>
  <c r="BQ20" i="18"/>
  <c r="BR20" i="18" s="1"/>
  <c r="BT20" i="18"/>
  <c r="BU58" i="29"/>
  <c r="BS58" i="29" s="1"/>
  <c r="BQ58" i="29" s="1"/>
  <c r="BJ10" i="29"/>
  <c r="BJ8" i="29"/>
  <c r="BX93" i="29"/>
  <c r="BS94" i="29"/>
  <c r="BT53" i="29"/>
  <c r="BX41" i="29"/>
  <c r="BT90" i="29"/>
  <c r="BX52" i="29"/>
  <c r="BV41" i="29"/>
  <c r="BV61" i="29"/>
  <c r="BX99" i="29"/>
  <c r="BS19" i="29"/>
  <c r="BQ19" i="29" s="1"/>
  <c r="BV19" i="29"/>
  <c r="BS100" i="29"/>
  <c r="BQ100" i="29" s="1"/>
  <c r="BV100" i="29"/>
  <c r="BR17" i="29"/>
  <c r="BT17" i="29"/>
  <c r="BR24" i="29"/>
  <c r="BT24" i="29"/>
  <c r="BV72" i="29"/>
  <c r="BS72" i="29"/>
  <c r="BQ72" i="29" s="1"/>
  <c r="BR81" i="29"/>
  <c r="BT81" i="29"/>
  <c r="BR23" i="29"/>
  <c r="BT23" i="29"/>
  <c r="BT41" i="29"/>
  <c r="BR41" i="29"/>
  <c r="BT42" i="29"/>
  <c r="BR42" i="29"/>
  <c r="BT70" i="29"/>
  <c r="BR70" i="29"/>
  <c r="BT66" i="29"/>
  <c r="BR66" i="29"/>
  <c r="BR50" i="29"/>
  <c r="BT50" i="29"/>
  <c r="BT51" i="29"/>
  <c r="BR51" i="29"/>
  <c r="BT46" i="29"/>
  <c r="BR46" i="29"/>
  <c r="BT63" i="29"/>
  <c r="BR63" i="29"/>
  <c r="BR87" i="29"/>
  <c r="BT87" i="29"/>
  <c r="BS12" i="29"/>
  <c r="BQ12" i="29" s="1"/>
  <c r="BV12" i="29"/>
  <c r="BT64" i="29"/>
  <c r="BR64" i="29"/>
  <c r="BR48" i="29"/>
  <c r="BT48" i="29"/>
  <c r="BT96" i="29"/>
  <c r="BR96" i="29"/>
  <c r="BV8" i="29"/>
  <c r="BS8" i="29"/>
  <c r="BQ8" i="29" s="1"/>
  <c r="BR20" i="29"/>
  <c r="BT20" i="29"/>
  <c r="BR47" i="29"/>
  <c r="BT47" i="29"/>
  <c r="BU60" i="29"/>
  <c r="BX60" i="29"/>
  <c r="BS77" i="29"/>
  <c r="BQ77" i="29" s="1"/>
  <c r="BV77" i="29"/>
  <c r="BU62" i="29"/>
  <c r="BX62" i="29"/>
  <c r="BV95" i="29"/>
  <c r="BS95" i="29"/>
  <c r="BQ95" i="29" s="1"/>
  <c r="BR18" i="29"/>
  <c r="BT18" i="29"/>
  <c r="BT45" i="29"/>
  <c r="BR45" i="29"/>
  <c r="BS98" i="29"/>
  <c r="BQ98" i="29" s="1"/>
  <c r="BV98" i="29"/>
  <c r="BS84" i="29"/>
  <c r="BQ84" i="29" s="1"/>
  <c r="BV84" i="29"/>
  <c r="BR88" i="29"/>
  <c r="BT88" i="29"/>
  <c r="BT71" i="29"/>
  <c r="BR71" i="29"/>
  <c r="BR57" i="29"/>
  <c r="BT57" i="29"/>
  <c r="BR55" i="29"/>
  <c r="BT55" i="29"/>
  <c r="BR16" i="29"/>
  <c r="BT16" i="29"/>
  <c r="BT69" i="29"/>
  <c r="BR69" i="29"/>
  <c r="BR85" i="29"/>
  <c r="BT85" i="29"/>
  <c r="BR15" i="29"/>
  <c r="BT15" i="29"/>
  <c r="BR82" i="29"/>
  <c r="BT82" i="29"/>
  <c r="BT78" i="29"/>
  <c r="BR78" i="29"/>
  <c r="BR74" i="29"/>
  <c r="BT74" i="29"/>
  <c r="BV43" i="29"/>
  <c r="BS43" i="29"/>
  <c r="BQ43" i="29" s="1"/>
  <c r="BR75" i="29"/>
  <c r="BT75" i="29"/>
  <c r="BT91" i="29"/>
  <c r="BR91" i="29"/>
  <c r="BR79" i="29"/>
  <c r="BT79" i="29"/>
  <c r="BV35" i="30" l="1"/>
  <c r="BQ18" i="32"/>
  <c r="BR18" i="32" s="1"/>
  <c r="BT44" i="30"/>
  <c r="BV10" i="29"/>
  <c r="BS97" i="29"/>
  <c r="BT97" i="29" s="1"/>
  <c r="BQ9" i="32"/>
  <c r="BR9" i="32" s="1"/>
  <c r="BS52" i="29"/>
  <c r="BQ45" i="27"/>
  <c r="BR45" i="27" s="1"/>
  <c r="BQ39" i="27"/>
  <c r="BR39" i="27" s="1"/>
  <c r="BT18" i="30"/>
  <c r="BT20" i="30"/>
  <c r="BQ20" i="30"/>
  <c r="BR20" i="30" s="1"/>
  <c r="BQ27" i="30"/>
  <c r="BR27" i="30" s="1"/>
  <c r="BT13" i="29"/>
  <c r="BQ13" i="29"/>
  <c r="BR13" i="29" s="1"/>
  <c r="BQ94" i="29"/>
  <c r="BR94" i="29" s="1"/>
  <c r="BT49" i="27"/>
  <c r="BQ49" i="27"/>
  <c r="BR49" i="27" s="1"/>
  <c r="BQ10" i="32"/>
  <c r="BR10" i="32" s="1"/>
  <c r="BS56" i="29"/>
  <c r="BS54" i="29"/>
  <c r="BT8" i="32"/>
  <c r="BQ8" i="32"/>
  <c r="BR8" i="32" s="1"/>
  <c r="BT48" i="27"/>
  <c r="BQ48" i="27"/>
  <c r="BR48" i="27" s="1"/>
  <c r="BT31" i="30"/>
  <c r="BR31" i="30"/>
  <c r="BQ25" i="30"/>
  <c r="BR25" i="30" s="1"/>
  <c r="BT25" i="30"/>
  <c r="BT27" i="30"/>
  <c r="BT29" i="30"/>
  <c r="BQ29" i="30"/>
  <c r="BR29" i="30" s="1"/>
  <c r="BT40" i="30"/>
  <c r="BQ40" i="30"/>
  <c r="BR40" i="30" s="1"/>
  <c r="BS11" i="30"/>
  <c r="BV11" i="30"/>
  <c r="BS13" i="30"/>
  <c r="BV13" i="30"/>
  <c r="BT35" i="30"/>
  <c r="BQ35" i="30"/>
  <c r="BR35" i="30" s="1"/>
  <c r="BT36" i="30"/>
  <c r="BR36" i="30"/>
  <c r="BQ47" i="30"/>
  <c r="BR47" i="30" s="1"/>
  <c r="BT47" i="30"/>
  <c r="BT33" i="30"/>
  <c r="BQ33" i="30"/>
  <c r="BR33" i="30" s="1"/>
  <c r="BV58" i="29"/>
  <c r="BT94" i="29"/>
  <c r="BV93" i="29"/>
  <c r="BS93" i="29"/>
  <c r="BQ93" i="29" s="1"/>
  <c r="BS99" i="29"/>
  <c r="BQ99" i="29" s="1"/>
  <c r="BV99" i="29"/>
  <c r="BR19" i="29"/>
  <c r="BT19" i="29"/>
  <c r="BR98" i="29"/>
  <c r="BT98" i="29"/>
  <c r="BT43" i="29"/>
  <c r="BR43" i="29"/>
  <c r="BR95" i="29"/>
  <c r="BT95" i="29"/>
  <c r="BR8" i="29"/>
  <c r="BT8" i="29"/>
  <c r="BS62" i="29"/>
  <c r="BQ62" i="29" s="1"/>
  <c r="BV62" i="29"/>
  <c r="BR12" i="29"/>
  <c r="BT12" i="29"/>
  <c r="BR58" i="29"/>
  <c r="BT58" i="29"/>
  <c r="BS60" i="29"/>
  <c r="BQ60" i="29" s="1"/>
  <c r="BV60" i="29"/>
  <c r="BT72" i="29"/>
  <c r="BR72" i="29"/>
  <c r="BT84" i="29"/>
  <c r="BR84" i="29"/>
  <c r="BR77" i="29"/>
  <c r="BT77" i="29"/>
  <c r="BR10" i="29"/>
  <c r="BT10" i="29"/>
  <c r="BT100" i="29"/>
  <c r="BR100" i="29"/>
  <c r="BQ97" i="29" l="1"/>
  <c r="BR97" i="29" s="1"/>
  <c r="BQ52" i="29"/>
  <c r="BR52" i="29" s="1"/>
  <c r="BT52" i="29"/>
  <c r="BQ56" i="29"/>
  <c r="BR56" i="29" s="1"/>
  <c r="BQ54" i="29"/>
  <c r="BR54" i="29" s="1"/>
  <c r="BT54" i="29"/>
  <c r="BT56" i="29"/>
  <c r="BT11" i="30"/>
  <c r="BQ11" i="30"/>
  <c r="BR11" i="30" s="1"/>
  <c r="BQ13" i="30"/>
  <c r="BR13" i="30" s="1"/>
  <c r="BT13" i="30"/>
  <c r="BT93" i="29"/>
  <c r="BR93" i="29"/>
  <c r="BT99" i="29"/>
  <c r="BR99" i="29"/>
  <c r="BR62" i="29"/>
  <c r="BT62" i="29"/>
  <c r="BR60" i="29"/>
  <c r="BT60" i="29"/>
  <c r="BI35" i="22" l="1"/>
  <c r="BW35" i="22"/>
  <c r="BU35" i="22" s="1"/>
  <c r="E1" i="27"/>
  <c r="F1" i="27"/>
  <c r="G1" i="27"/>
  <c r="H1" i="27"/>
  <c r="I1" i="27"/>
  <c r="J1" i="27"/>
  <c r="K1" i="27"/>
  <c r="L1" i="27"/>
  <c r="M1" i="27"/>
  <c r="N1" i="27"/>
  <c r="O1" i="27"/>
  <c r="P1" i="27"/>
  <c r="Q1" i="27"/>
  <c r="R1" i="27"/>
  <c r="S1" i="27"/>
  <c r="T1" i="27"/>
  <c r="U1" i="27"/>
  <c r="V1" i="27"/>
  <c r="W1" i="27"/>
  <c r="X1" i="27"/>
  <c r="Y1" i="27"/>
  <c r="Z1" i="27"/>
  <c r="AA1" i="27"/>
  <c r="AB1" i="27"/>
  <c r="AC1" i="27"/>
  <c r="AD1" i="27"/>
  <c r="AE1" i="27"/>
  <c r="AF1" i="27"/>
  <c r="AG1" i="27"/>
  <c r="AH1" i="27"/>
  <c r="AI1" i="27"/>
  <c r="AJ1" i="27"/>
  <c r="AK1" i="27"/>
  <c r="AL1" i="27"/>
  <c r="AM1" i="27"/>
  <c r="AN1" i="27"/>
  <c r="BI36" i="27"/>
  <c r="BJ36" i="27"/>
  <c r="BW36" i="27"/>
  <c r="BU36" i="27" s="1"/>
  <c r="BS36" i="27" s="1"/>
  <c r="BI37" i="27"/>
  <c r="BJ37" i="27"/>
  <c r="BW37" i="27"/>
  <c r="BU37" i="27" s="1"/>
  <c r="BI21" i="27"/>
  <c r="BJ21" i="27"/>
  <c r="BW21" i="27"/>
  <c r="BU21" i="27" s="1"/>
  <c r="BS21" i="27" s="1"/>
  <c r="BI22" i="27"/>
  <c r="BJ22" i="27"/>
  <c r="BW22" i="27"/>
  <c r="BU22" i="27" s="1"/>
  <c r="BI7" i="27"/>
  <c r="BJ7" i="27"/>
  <c r="BR7" i="27"/>
  <c r="BT7" i="27"/>
  <c r="BW7" i="27"/>
  <c r="BU7" i="27" s="1"/>
  <c r="BV7" i="27" s="1"/>
  <c r="BI8" i="27"/>
  <c r="BJ8" i="27"/>
  <c r="BR8" i="27"/>
  <c r="BT8" i="27"/>
  <c r="BW8" i="27"/>
  <c r="BU8" i="27" s="1"/>
  <c r="BI34" i="27"/>
  <c r="BJ34" i="27"/>
  <c r="BW34" i="27"/>
  <c r="BU34" i="27" s="1"/>
  <c r="BI9" i="27"/>
  <c r="BR9" i="27"/>
  <c r="BT9" i="27"/>
  <c r="BW9" i="27"/>
  <c r="BX9" i="27" s="1"/>
  <c r="BI23" i="27"/>
  <c r="BJ23" i="27"/>
  <c r="BR23" i="27"/>
  <c r="BT23" i="27"/>
  <c r="BW23" i="27"/>
  <c r="BU23" i="27" s="1"/>
  <c r="BV23" i="27" s="1"/>
  <c r="BI24" i="27"/>
  <c r="BJ24" i="27"/>
  <c r="BW24" i="27"/>
  <c r="BU24" i="27" s="1"/>
  <c r="BI25" i="27"/>
  <c r="BJ25" i="27"/>
  <c r="BW25" i="27"/>
  <c r="BI13" i="27"/>
  <c r="BJ13" i="27"/>
  <c r="BW13" i="27"/>
  <c r="BX13" i="27" s="1"/>
  <c r="BI14" i="27"/>
  <c r="BR14" i="27"/>
  <c r="BT14" i="27"/>
  <c r="BW14" i="27"/>
  <c r="BX14" i="27" s="1"/>
  <c r="BI15" i="27"/>
  <c r="BJ15" i="27"/>
  <c r="BW15" i="27"/>
  <c r="BI16" i="27"/>
  <c r="BR16" i="27"/>
  <c r="BT16" i="27"/>
  <c r="BW16" i="27"/>
  <c r="BU16" i="27" s="1"/>
  <c r="BV16" i="27" s="1"/>
  <c r="BI26" i="27"/>
  <c r="BJ26" i="27"/>
  <c r="BW26" i="27"/>
  <c r="BU26" i="27" s="1"/>
  <c r="BI27" i="27"/>
  <c r="BJ27" i="27"/>
  <c r="BW27" i="27"/>
  <c r="BI17" i="27"/>
  <c r="BJ17" i="27"/>
  <c r="BW17" i="27"/>
  <c r="BX17" i="27" s="1"/>
  <c r="BJ18" i="27"/>
  <c r="BI28" i="27"/>
  <c r="BJ28" i="27"/>
  <c r="BR28" i="27"/>
  <c r="BT28" i="27"/>
  <c r="BW28" i="27"/>
  <c r="BU28" i="27" s="1"/>
  <c r="BV28" i="27" s="1"/>
  <c r="BG29" i="27"/>
  <c r="BH29" i="27" s="1"/>
  <c r="BR29" i="27"/>
  <c r="BT29" i="27"/>
  <c r="BI33" i="27"/>
  <c r="BJ33" i="27"/>
  <c r="BW33" i="27"/>
  <c r="BU33" i="27" s="1"/>
  <c r="BJ30" i="27"/>
  <c r="BR30" i="27"/>
  <c r="BT30" i="27"/>
  <c r="BW30" i="27"/>
  <c r="BU30" i="27" s="1"/>
  <c r="BV30" i="27" s="1"/>
  <c r="BH32" i="27"/>
  <c r="D32" i="27" s="1"/>
  <c r="BI32" i="27"/>
  <c r="BW32" i="27"/>
  <c r="BX32" i="27" s="1"/>
  <c r="BI42" i="27"/>
  <c r="BJ42" i="27"/>
  <c r="BR42" i="27"/>
  <c r="BT42" i="27"/>
  <c r="BW42" i="27"/>
  <c r="BX42" i="27" s="1"/>
  <c r="BI43" i="27"/>
  <c r="BJ43" i="27"/>
  <c r="BR43" i="27"/>
  <c r="BT43" i="27"/>
  <c r="BW43" i="27"/>
  <c r="BX43" i="27" s="1"/>
  <c r="BI44" i="27"/>
  <c r="BJ44" i="27"/>
  <c r="BW44" i="27"/>
  <c r="BU44" i="27" s="1"/>
  <c r="BI46" i="27"/>
  <c r="BJ46" i="27"/>
  <c r="BR46" i="27"/>
  <c r="BT46" i="27"/>
  <c r="BW46" i="27"/>
  <c r="BU46" i="27" s="1"/>
  <c r="BV46" i="27" s="1"/>
  <c r="BI47" i="27"/>
  <c r="BJ47" i="27"/>
  <c r="BR47" i="27"/>
  <c r="BT47" i="27"/>
  <c r="BW47" i="27"/>
  <c r="BU47" i="27" s="1"/>
  <c r="BV47" i="27" s="1"/>
  <c r="BS34" i="27" l="1"/>
  <c r="BV34" i="27"/>
  <c r="BS33" i="27"/>
  <c r="BV33" i="27"/>
  <c r="BG35" i="27"/>
  <c r="BI35" i="27" s="1"/>
  <c r="D29" i="27"/>
  <c r="AO16" i="27"/>
  <c r="AO32" i="27"/>
  <c r="AO29" i="27"/>
  <c r="BX16" i="27"/>
  <c r="BX15" i="27"/>
  <c r="BU15" i="27"/>
  <c r="BJ32" i="27"/>
  <c r="BJ29" i="27"/>
  <c r="BJ16" i="27"/>
  <c r="BJ9" i="27"/>
  <c r="BU14" i="27"/>
  <c r="BV14" i="27" s="1"/>
  <c r="BU17" i="27"/>
  <c r="BV17" i="27" s="1"/>
  <c r="BX21" i="27"/>
  <c r="BX26" i="27"/>
  <c r="BU43" i="27"/>
  <c r="BV43" i="27" s="1"/>
  <c r="BU13" i="27"/>
  <c r="BV13" i="27" s="1"/>
  <c r="BX44" i="27"/>
  <c r="BX30" i="27"/>
  <c r="BX25" i="27"/>
  <c r="BU25" i="27"/>
  <c r="BV25" i="27" s="1"/>
  <c r="BX23" i="27"/>
  <c r="BX27" i="27"/>
  <c r="BU27" i="27"/>
  <c r="BX47" i="27"/>
  <c r="BW29" i="27"/>
  <c r="BI29" i="27"/>
  <c r="BV44" i="27"/>
  <c r="BS44" i="27"/>
  <c r="BS26" i="27"/>
  <c r="BT26" i="27" s="1"/>
  <c r="BV26" i="27"/>
  <c r="BU42" i="27"/>
  <c r="BV42" i="27" s="1"/>
  <c r="BU32" i="27"/>
  <c r="BX33" i="27"/>
  <c r="BX34" i="27"/>
  <c r="BX36" i="27"/>
  <c r="BU9" i="27"/>
  <c r="BV9" i="27" s="1"/>
  <c r="BX46" i="27"/>
  <c r="BX28" i="27"/>
  <c r="BX8" i="27"/>
  <c r="BX35" i="22"/>
  <c r="BS35" i="22"/>
  <c r="BV35" i="22"/>
  <c r="BS22" i="27"/>
  <c r="BQ22" i="27" s="1"/>
  <c r="BV22" i="27"/>
  <c r="BS37" i="27"/>
  <c r="BQ37" i="27" s="1"/>
  <c r="BV37" i="27"/>
  <c r="BT21" i="27"/>
  <c r="BQ21" i="27"/>
  <c r="BR21" i="27" s="1"/>
  <c r="BT36" i="27"/>
  <c r="BQ36" i="27"/>
  <c r="BR36" i="27" s="1"/>
  <c r="BS24" i="27"/>
  <c r="BV24" i="27"/>
  <c r="BX24" i="27"/>
  <c r="BX7" i="27"/>
  <c r="BX22" i="27"/>
  <c r="BX37" i="27"/>
  <c r="BV21" i="27"/>
  <c r="BV36" i="27"/>
  <c r="BQ33" i="27" l="1"/>
  <c r="BR33" i="27" s="1"/>
  <c r="BT33" i="27"/>
  <c r="BT34" i="27"/>
  <c r="BQ34" i="27"/>
  <c r="BR34" i="27" s="1"/>
  <c r="BW35" i="27"/>
  <c r="BU35" i="27" s="1"/>
  <c r="BH35" i="27"/>
  <c r="D35" i="27" s="1"/>
  <c r="AO35" i="27"/>
  <c r="BH10" i="27"/>
  <c r="D10" i="27" s="1"/>
  <c r="BI10" i="27"/>
  <c r="BS17" i="27"/>
  <c r="BT17" i="27" s="1"/>
  <c r="BW10" i="27"/>
  <c r="BX10" i="27" s="1"/>
  <c r="BQ26" i="27"/>
  <c r="BR26" i="27" s="1"/>
  <c r="BS25" i="27"/>
  <c r="BQ25" i="27" s="1"/>
  <c r="BR25" i="27" s="1"/>
  <c r="BS13" i="27"/>
  <c r="BU29" i="27"/>
  <c r="BV29" i="27" s="1"/>
  <c r="BX29" i="27"/>
  <c r="BV15" i="27"/>
  <c r="BS15" i="27"/>
  <c r="BV32" i="27"/>
  <c r="BS32" i="27"/>
  <c r="BT44" i="27"/>
  <c r="BQ44" i="27"/>
  <c r="BR44" i="27" s="1"/>
  <c r="BQ35" i="22"/>
  <c r="BR35" i="22" s="1"/>
  <c r="BT35" i="22"/>
  <c r="BQ24" i="27"/>
  <c r="BR24" i="27" s="1"/>
  <c r="BT24" i="27"/>
  <c r="BR37" i="27"/>
  <c r="BT37" i="27"/>
  <c r="BV27" i="27"/>
  <c r="BS27" i="27"/>
  <c r="BQ27" i="27" s="1"/>
  <c r="BR22" i="27"/>
  <c r="BT22" i="27"/>
  <c r="BJ35" i="27" l="1"/>
  <c r="BX35" i="27"/>
  <c r="BG18" i="27"/>
  <c r="D18" i="27" s="1"/>
  <c r="BJ10" i="27"/>
  <c r="AO10" i="27"/>
  <c r="BV35" i="27"/>
  <c r="BS35" i="27"/>
  <c r="BQ17" i="27"/>
  <c r="BR17" i="27" s="1"/>
  <c r="BU10" i="27"/>
  <c r="BV10" i="27" s="1"/>
  <c r="BQ13" i="27"/>
  <c r="BR13" i="27" s="1"/>
  <c r="BT13" i="27"/>
  <c r="BT25" i="27"/>
  <c r="BT15" i="27"/>
  <c r="BQ15" i="27"/>
  <c r="BR15" i="27" s="1"/>
  <c r="BQ32" i="27"/>
  <c r="BR32" i="27" s="1"/>
  <c r="BT32" i="27"/>
  <c r="BR27" i="27"/>
  <c r="BT27" i="27"/>
  <c r="BI18" i="27" l="1"/>
  <c r="BW18" i="27"/>
  <c r="BQ35" i="27"/>
  <c r="BR35" i="27" s="1"/>
  <c r="BT35" i="27"/>
  <c r="BS10" i="27"/>
  <c r="BQ10" i="27" s="1"/>
  <c r="BR10" i="27" s="1"/>
  <c r="BU18" i="27" l="1"/>
  <c r="BX18" i="27"/>
  <c r="BT10" i="27"/>
  <c r="BW12" i="18"/>
  <c r="BU12" i="18" s="1"/>
  <c r="BI12" i="18"/>
  <c r="BJ12" i="18"/>
  <c r="AO9" i="18"/>
  <c r="AO7" i="21"/>
  <c r="BW16" i="25"/>
  <c r="BJ16" i="25"/>
  <c r="BI16" i="25"/>
  <c r="BW15" i="25"/>
  <c r="BX15" i="25" s="1"/>
  <c r="BJ15" i="25"/>
  <c r="BI15" i="25"/>
  <c r="BW17" i="25"/>
  <c r="BI17" i="25"/>
  <c r="BH8" i="25"/>
  <c r="D8" i="25" s="1"/>
  <c r="BW7" i="25"/>
  <c r="BX7" i="25" s="1"/>
  <c r="BW11" i="25"/>
  <c r="BU11" i="25" s="1"/>
  <c r="BW10" i="25"/>
  <c r="BJ10" i="25"/>
  <c r="BI10" i="25"/>
  <c r="BW9" i="25"/>
  <c r="BX9" i="25" s="1"/>
  <c r="BJ9" i="25"/>
  <c r="BI9" i="25"/>
  <c r="AN1" i="25"/>
  <c r="AM1" i="25"/>
  <c r="AL1" i="25"/>
  <c r="AK1" i="25"/>
  <c r="AJ1" i="25"/>
  <c r="AI1" i="25"/>
  <c r="AH1" i="25"/>
  <c r="AG1" i="25"/>
  <c r="AF1" i="25"/>
  <c r="AE1" i="25"/>
  <c r="AD1" i="25"/>
  <c r="AC1" i="25"/>
  <c r="AB1" i="25"/>
  <c r="AA1" i="25"/>
  <c r="Z1" i="25"/>
  <c r="Y1" i="25"/>
  <c r="X1" i="25"/>
  <c r="W1" i="25"/>
  <c r="V1" i="25"/>
  <c r="U1" i="25"/>
  <c r="T1" i="25"/>
  <c r="S1" i="25"/>
  <c r="R1" i="25"/>
  <c r="Q1" i="25"/>
  <c r="P1" i="25"/>
  <c r="O1" i="25"/>
  <c r="N1" i="25"/>
  <c r="M1" i="25"/>
  <c r="L1" i="25"/>
  <c r="K1" i="25"/>
  <c r="J1" i="25"/>
  <c r="I1" i="25"/>
  <c r="H1" i="25"/>
  <c r="G1" i="25"/>
  <c r="F1" i="25"/>
  <c r="E1" i="25"/>
  <c r="BW22" i="22"/>
  <c r="BJ22" i="22"/>
  <c r="BI22" i="22"/>
  <c r="BW32" i="22"/>
  <c r="BJ32" i="22"/>
  <c r="BI32" i="22"/>
  <c r="BW31" i="22"/>
  <c r="BX31" i="22" s="1"/>
  <c r="BJ31" i="22"/>
  <c r="BI31" i="22"/>
  <c r="BW30" i="22"/>
  <c r="BX30" i="22" s="1"/>
  <c r="BJ30" i="22"/>
  <c r="BI30" i="22"/>
  <c r="BW14" i="22"/>
  <c r="BX14" i="22" s="1"/>
  <c r="BJ14" i="22"/>
  <c r="BI14" i="22"/>
  <c r="BW20" i="22"/>
  <c r="BX20" i="22" s="1"/>
  <c r="BI20" i="22"/>
  <c r="BW27" i="22"/>
  <c r="BX27" i="22" s="1"/>
  <c r="BJ27" i="22"/>
  <c r="BI27" i="22"/>
  <c r="BW26" i="22"/>
  <c r="BJ26" i="22"/>
  <c r="BI26" i="22"/>
  <c r="BW10" i="22"/>
  <c r="BX10" i="22" s="1"/>
  <c r="BJ10" i="22"/>
  <c r="BI10" i="22"/>
  <c r="BW19" i="22"/>
  <c r="BX19" i="22" s="1"/>
  <c r="BI19" i="22"/>
  <c r="BW8" i="22"/>
  <c r="BX8" i="22" s="1"/>
  <c r="BJ8" i="22"/>
  <c r="BI8" i="22"/>
  <c r="BW7" i="22"/>
  <c r="BW21" i="22"/>
  <c r="BW36" i="22"/>
  <c r="BX36" i="22" s="1"/>
  <c r="BW17" i="22"/>
  <c r="BX17" i="22" s="1"/>
  <c r="BJ17" i="22"/>
  <c r="BI17" i="22"/>
  <c r="BW16" i="22"/>
  <c r="BX16" i="22" s="1"/>
  <c r="BJ16" i="22"/>
  <c r="BI16" i="22"/>
  <c r="BW15" i="22"/>
  <c r="BX15" i="22" s="1"/>
  <c r="BW28" i="22"/>
  <c r="BX28" i="22" s="1"/>
  <c r="BJ28" i="22"/>
  <c r="BI28" i="22"/>
  <c r="BW11" i="22"/>
  <c r="BU11" i="22" s="1"/>
  <c r="BV11" i="22" s="1"/>
  <c r="BJ11" i="22"/>
  <c r="BI11" i="22"/>
  <c r="BW13" i="22"/>
  <c r="BU13" i="22" s="1"/>
  <c r="BJ13" i="22"/>
  <c r="BI13" i="22"/>
  <c r="BW12" i="22"/>
  <c r="BX12" i="22" s="1"/>
  <c r="BJ12" i="22"/>
  <c r="BI12" i="22"/>
  <c r="BW29" i="22"/>
  <c r="BX29" i="22" s="1"/>
  <c r="BJ29" i="22"/>
  <c r="BI29" i="22"/>
  <c r="BW25" i="22"/>
  <c r="BU25" i="22" s="1"/>
  <c r="BS25" i="22" s="1"/>
  <c r="BQ25" i="22" s="1"/>
  <c r="BW24" i="22"/>
  <c r="BX24" i="22" s="1"/>
  <c r="P1" i="22"/>
  <c r="O1" i="22"/>
  <c r="N1" i="22"/>
  <c r="M1" i="22"/>
  <c r="L1" i="22"/>
  <c r="K1" i="22"/>
  <c r="J1" i="22"/>
  <c r="I1" i="22"/>
  <c r="H1" i="22"/>
  <c r="G1" i="22"/>
  <c r="F1" i="22"/>
  <c r="E1" i="22"/>
  <c r="BW17" i="21"/>
  <c r="BU17" i="21" s="1"/>
  <c r="BJ17" i="21"/>
  <c r="BI17" i="21"/>
  <c r="BW16" i="21"/>
  <c r="BX16" i="21" s="1"/>
  <c r="BJ16" i="21"/>
  <c r="BI16" i="21"/>
  <c r="BW15" i="21"/>
  <c r="BJ15" i="21"/>
  <c r="BI15" i="21"/>
  <c r="BW14" i="21"/>
  <c r="BX14" i="21" s="1"/>
  <c r="BJ14" i="21"/>
  <c r="BI14" i="21"/>
  <c r="BW21" i="21"/>
  <c r="BX21" i="21" s="1"/>
  <c r="BJ21" i="21"/>
  <c r="BI21" i="21"/>
  <c r="BW10" i="21"/>
  <c r="BX10" i="21" s="1"/>
  <c r="BJ10" i="21"/>
  <c r="BI10" i="21"/>
  <c r="BW13" i="21"/>
  <c r="BU13" i="21" s="1"/>
  <c r="BJ13" i="21"/>
  <c r="BI13" i="21"/>
  <c r="BW12" i="21"/>
  <c r="BJ12" i="21"/>
  <c r="BI12" i="21"/>
  <c r="BW23" i="21"/>
  <c r="BJ23" i="21"/>
  <c r="BI23" i="21"/>
  <c r="BW22" i="21"/>
  <c r="BX22" i="21" s="1"/>
  <c r="BJ22" i="21"/>
  <c r="BI22" i="21"/>
  <c r="BW11" i="21"/>
  <c r="BJ11" i="21"/>
  <c r="BI11" i="21"/>
  <c r="BV8" i="21"/>
  <c r="BT8" i="21"/>
  <c r="BR8" i="21"/>
  <c r="BG8" i="21"/>
  <c r="BI8" i="21" s="1"/>
  <c r="BW7" i="21"/>
  <c r="BU7" i="21" s="1"/>
  <c r="BJ7" i="21"/>
  <c r="BI7" i="21"/>
  <c r="AN1" i="21"/>
  <c r="AM1" i="21"/>
  <c r="AL1" i="21"/>
  <c r="AK1" i="21"/>
  <c r="AJ1" i="21"/>
  <c r="AI1" i="21"/>
  <c r="AH1" i="21"/>
  <c r="AG1" i="21"/>
  <c r="AF1" i="21"/>
  <c r="AE1" i="21"/>
  <c r="AD1" i="21"/>
  <c r="AC1" i="21"/>
  <c r="AB1" i="21"/>
  <c r="AA1" i="21"/>
  <c r="Z1" i="21"/>
  <c r="Y1" i="21"/>
  <c r="X1" i="21"/>
  <c r="W1" i="21"/>
  <c r="V1" i="21"/>
  <c r="U1" i="21"/>
  <c r="T1" i="21"/>
  <c r="S1" i="21"/>
  <c r="R1" i="21"/>
  <c r="Q1" i="21"/>
  <c r="P1" i="21"/>
  <c r="O1" i="21"/>
  <c r="N1" i="21"/>
  <c r="M1" i="21"/>
  <c r="L1" i="21"/>
  <c r="K1" i="21"/>
  <c r="J1" i="21"/>
  <c r="I1" i="21"/>
  <c r="H1" i="21"/>
  <c r="G1" i="21"/>
  <c r="F1" i="21"/>
  <c r="E1" i="21"/>
  <c r="BW8" i="20"/>
  <c r="BU8" i="20" s="1"/>
  <c r="BJ8" i="20"/>
  <c r="BI8" i="20"/>
  <c r="BW7" i="20"/>
  <c r="BU7" i="20" s="1"/>
  <c r="BV7" i="20" s="1"/>
  <c r="BJ7" i="20"/>
  <c r="BI7" i="20"/>
  <c r="BW9" i="20"/>
  <c r="BU9" i="20" s="1"/>
  <c r="BV9" i="20" s="1"/>
  <c r="BJ9" i="20"/>
  <c r="BI9" i="20"/>
  <c r="AN1" i="20"/>
  <c r="AM1" i="20"/>
  <c r="AL1" i="20"/>
  <c r="AK1" i="20"/>
  <c r="AJ1" i="20"/>
  <c r="AI1" i="20"/>
  <c r="AH1" i="20"/>
  <c r="AG1" i="20"/>
  <c r="AF1" i="20"/>
  <c r="AE1" i="20"/>
  <c r="AD1" i="20"/>
  <c r="AC1" i="20"/>
  <c r="AB1" i="20"/>
  <c r="AA1" i="20"/>
  <c r="Z1" i="20"/>
  <c r="Y1" i="20"/>
  <c r="X1" i="20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BW28" i="19"/>
  <c r="BU28" i="19" s="1"/>
  <c r="BV28" i="19" s="1"/>
  <c r="BJ28" i="19"/>
  <c r="BI28" i="19"/>
  <c r="BW27" i="19"/>
  <c r="BJ27" i="19"/>
  <c r="BI27" i="19"/>
  <c r="BW26" i="19"/>
  <c r="BU26" i="19" s="1"/>
  <c r="BV26" i="19" s="1"/>
  <c r="BJ26" i="19"/>
  <c r="BI26" i="19"/>
  <c r="BW14" i="19"/>
  <c r="BJ14" i="19"/>
  <c r="BI14" i="19"/>
  <c r="BW13" i="19"/>
  <c r="BU13" i="19" s="1"/>
  <c r="BJ13" i="19"/>
  <c r="BI13" i="19"/>
  <c r="BW12" i="19"/>
  <c r="BX12" i="19" s="1"/>
  <c r="BJ12" i="19"/>
  <c r="BI12" i="19"/>
  <c r="BW22" i="19"/>
  <c r="BU22" i="19" s="1"/>
  <c r="BJ22" i="19"/>
  <c r="BI22" i="19"/>
  <c r="BW21" i="19"/>
  <c r="BX21" i="19" s="1"/>
  <c r="BJ21" i="19"/>
  <c r="BI21" i="19"/>
  <c r="BW20" i="19"/>
  <c r="BU20" i="19" s="1"/>
  <c r="BJ20" i="19"/>
  <c r="BI20" i="19"/>
  <c r="BW19" i="19"/>
  <c r="BU19" i="19" s="1"/>
  <c r="BJ19" i="19"/>
  <c r="BI19" i="19"/>
  <c r="BW25" i="19"/>
  <c r="BU25" i="19" s="1"/>
  <c r="BS25" i="19" s="1"/>
  <c r="BJ25" i="19"/>
  <c r="BI25" i="19"/>
  <c r="BW24" i="19"/>
  <c r="BX24" i="19" s="1"/>
  <c r="BJ24" i="19"/>
  <c r="BI24" i="19"/>
  <c r="BW11" i="19"/>
  <c r="BJ11" i="19"/>
  <c r="BI11" i="19"/>
  <c r="BW10" i="19"/>
  <c r="BX10" i="19" s="1"/>
  <c r="BJ10" i="19"/>
  <c r="BI10" i="19"/>
  <c r="BW7" i="19"/>
  <c r="BU7" i="19" s="1"/>
  <c r="BJ7" i="19"/>
  <c r="BI7" i="19"/>
  <c r="BW17" i="19"/>
  <c r="BU17" i="19" s="1"/>
  <c r="BS17" i="19" s="1"/>
  <c r="BT17" i="19" s="1"/>
  <c r="BJ17" i="19"/>
  <c r="BI17" i="19"/>
  <c r="BW23" i="19"/>
  <c r="BX23" i="19" s="1"/>
  <c r="BJ23" i="19"/>
  <c r="BI23" i="19"/>
  <c r="BW18" i="19"/>
  <c r="BJ18" i="19"/>
  <c r="BI18" i="19"/>
  <c r="BW9" i="19"/>
  <c r="BJ9" i="19"/>
  <c r="BI9" i="19"/>
  <c r="BU8" i="19"/>
  <c r="BV8" i="19" s="1"/>
  <c r="BJ8" i="19"/>
  <c r="BI8" i="19"/>
  <c r="AN1" i="19"/>
  <c r="AM1" i="19"/>
  <c r="AL1" i="19"/>
  <c r="AK1" i="19"/>
  <c r="AJ1" i="19"/>
  <c r="AI1" i="19"/>
  <c r="AH1" i="19"/>
  <c r="AG1" i="19"/>
  <c r="AF1" i="19"/>
  <c r="AE1" i="19"/>
  <c r="AD1" i="19"/>
  <c r="AC1" i="19"/>
  <c r="AB1" i="19"/>
  <c r="AA1" i="19"/>
  <c r="Z1" i="19"/>
  <c r="Y1" i="19"/>
  <c r="X1" i="19"/>
  <c r="W1" i="19"/>
  <c r="V1" i="19"/>
  <c r="U1" i="19"/>
  <c r="T1" i="19"/>
  <c r="S1" i="19"/>
  <c r="R1" i="19"/>
  <c r="Q1" i="19"/>
  <c r="P1" i="19"/>
  <c r="O1" i="19"/>
  <c r="N1" i="19"/>
  <c r="M1" i="19"/>
  <c r="L1" i="19"/>
  <c r="K1" i="19"/>
  <c r="J1" i="19"/>
  <c r="I1" i="19"/>
  <c r="H1" i="19"/>
  <c r="G1" i="19"/>
  <c r="F1" i="19"/>
  <c r="E1" i="19"/>
  <c r="BW15" i="18"/>
  <c r="BJ15" i="18"/>
  <c r="BI15" i="18"/>
  <c r="BW14" i="18"/>
  <c r="BU14" i="18" s="1"/>
  <c r="BJ14" i="18"/>
  <c r="BI14" i="18"/>
  <c r="BW11" i="18"/>
  <c r="BU11" i="18" s="1"/>
  <c r="BS11" i="18" s="1"/>
  <c r="BJ11" i="18"/>
  <c r="BI11" i="18"/>
  <c r="BW10" i="18"/>
  <c r="BX10" i="18" s="1"/>
  <c r="BJ10" i="18"/>
  <c r="BI10" i="18"/>
  <c r="BW19" i="18"/>
  <c r="BX19" i="18" s="1"/>
  <c r="BJ19" i="18"/>
  <c r="BI19" i="18"/>
  <c r="BW18" i="18"/>
  <c r="BU18" i="18" s="1"/>
  <c r="BV18" i="18" s="1"/>
  <c r="BJ18" i="18"/>
  <c r="BI18" i="18"/>
  <c r="BW8" i="18"/>
  <c r="BW7" i="18"/>
  <c r="BJ7" i="18"/>
  <c r="BI7" i="18"/>
  <c r="BW22" i="18"/>
  <c r="BX22" i="18" s="1"/>
  <c r="BJ22" i="18"/>
  <c r="BI22" i="18"/>
  <c r="BW17" i="18"/>
  <c r="BX17" i="18" s="1"/>
  <c r="BJ17" i="18"/>
  <c r="BI17" i="18"/>
  <c r="BW16" i="18"/>
  <c r="BJ16" i="18"/>
  <c r="BI16" i="18"/>
  <c r="BW9" i="18"/>
  <c r="BX9" i="18" s="1"/>
  <c r="BJ9" i="18"/>
  <c r="BI9" i="18"/>
  <c r="AN1" i="18"/>
  <c r="AM1" i="18"/>
  <c r="AL1" i="18"/>
  <c r="AK1" i="18"/>
  <c r="AJ1" i="18"/>
  <c r="AI1" i="18"/>
  <c r="AH1" i="18"/>
  <c r="AG1" i="18"/>
  <c r="AF1" i="18"/>
  <c r="AE1" i="18"/>
  <c r="AD1" i="18"/>
  <c r="AC1" i="18"/>
  <c r="AB1" i="18"/>
  <c r="AA1" i="18"/>
  <c r="Z1" i="18"/>
  <c r="Y1" i="18"/>
  <c r="X1" i="18"/>
  <c r="W1" i="18"/>
  <c r="V1" i="18"/>
  <c r="U1" i="18"/>
  <c r="T1" i="18"/>
  <c r="S1" i="18"/>
  <c r="R1" i="18"/>
  <c r="Q1" i="18"/>
  <c r="P1" i="18"/>
  <c r="O1" i="18"/>
  <c r="N1" i="18"/>
  <c r="M1" i="18"/>
  <c r="L1" i="18"/>
  <c r="K1" i="18"/>
  <c r="J1" i="18"/>
  <c r="I1" i="18"/>
  <c r="H1" i="18"/>
  <c r="G1" i="18"/>
  <c r="F1" i="18"/>
  <c r="E1" i="18"/>
  <c r="BW15" i="13"/>
  <c r="BU15" i="13" s="1"/>
  <c r="BJ15" i="13"/>
  <c r="BI15" i="13"/>
  <c r="BW34" i="13"/>
  <c r="BX34" i="13" s="1"/>
  <c r="BJ34" i="13"/>
  <c r="BI34" i="13"/>
  <c r="BW33" i="13"/>
  <c r="BJ33" i="13"/>
  <c r="BI33" i="13"/>
  <c r="BW32" i="13"/>
  <c r="BU32" i="13" s="1"/>
  <c r="BJ32" i="13"/>
  <c r="BI32" i="13"/>
  <c r="BW31" i="13"/>
  <c r="BU31" i="13" s="1"/>
  <c r="BS31" i="13" s="1"/>
  <c r="BJ31" i="13"/>
  <c r="BI31" i="13"/>
  <c r="BW29" i="13"/>
  <c r="BU29" i="13" s="1"/>
  <c r="BS29" i="13" s="1"/>
  <c r="BJ29" i="13"/>
  <c r="BI29" i="13"/>
  <c r="BW28" i="13"/>
  <c r="BU28" i="13" s="1"/>
  <c r="BJ28" i="13"/>
  <c r="BI28" i="13"/>
  <c r="BW27" i="13"/>
  <c r="BJ27" i="13"/>
  <c r="BI27" i="13"/>
  <c r="BW14" i="13"/>
  <c r="BJ14" i="13"/>
  <c r="BI14" i="13"/>
  <c r="BW13" i="13"/>
  <c r="BX13" i="13" s="1"/>
  <c r="BJ13" i="13"/>
  <c r="BI13" i="13"/>
  <c r="BW12" i="13"/>
  <c r="BU12" i="13" s="1"/>
  <c r="BJ12" i="13"/>
  <c r="BI12" i="13"/>
  <c r="BW11" i="13"/>
  <c r="BJ11" i="13"/>
  <c r="BI11" i="13"/>
  <c r="BW10" i="13"/>
  <c r="BU10" i="13" s="1"/>
  <c r="BJ10" i="13"/>
  <c r="BI10" i="13"/>
  <c r="BW9" i="13"/>
  <c r="BU9" i="13" s="1"/>
  <c r="BS9" i="13" s="1"/>
  <c r="BQ9" i="13" s="1"/>
  <c r="BJ9" i="13"/>
  <c r="BI9" i="13"/>
  <c r="BW8" i="13"/>
  <c r="BU8" i="13" s="1"/>
  <c r="BJ8" i="13"/>
  <c r="BI8" i="13"/>
  <c r="BW22" i="13"/>
  <c r="BU22" i="13" s="1"/>
  <c r="BH22" i="13"/>
  <c r="BW25" i="13"/>
  <c r="BJ25" i="13"/>
  <c r="BI25" i="13"/>
  <c r="BW21" i="13"/>
  <c r="BJ21" i="13"/>
  <c r="BI21" i="13"/>
  <c r="BW20" i="13"/>
  <c r="BU20" i="13" s="1"/>
  <c r="BJ20" i="13"/>
  <c r="BI20" i="13"/>
  <c r="BW7" i="13"/>
  <c r="BX7" i="13" s="1"/>
  <c r="BJ7" i="13"/>
  <c r="BI7" i="13"/>
  <c r="BW17" i="13"/>
  <c r="BJ17" i="13"/>
  <c r="BI17" i="13"/>
  <c r="BW16" i="13"/>
  <c r="BX16" i="13" s="1"/>
  <c r="BJ16" i="13"/>
  <c r="BI16" i="13"/>
  <c r="BW24" i="13"/>
  <c r="BJ24" i="13"/>
  <c r="BI24" i="13"/>
  <c r="BW23" i="13"/>
  <c r="BU23" i="13" s="1"/>
  <c r="BV23" i="13" s="1"/>
  <c r="BJ23" i="13"/>
  <c r="BI23" i="13"/>
  <c r="BW36" i="13"/>
  <c r="BX36" i="13" s="1"/>
  <c r="BJ36" i="13"/>
  <c r="BI36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BV18" i="27" l="1"/>
  <c r="BS18" i="27"/>
  <c r="AO22" i="13"/>
  <c r="D22" i="13"/>
  <c r="BJ17" i="25"/>
  <c r="AO17" i="25"/>
  <c r="BJ8" i="25"/>
  <c r="AO8" i="25"/>
  <c r="BX17" i="25"/>
  <c r="BU17" i="25"/>
  <c r="BS17" i="25" s="1"/>
  <c r="BT17" i="25" s="1"/>
  <c r="BU21" i="22"/>
  <c r="BS21" i="22" s="1"/>
  <c r="BX11" i="19"/>
  <c r="BU11" i="19"/>
  <c r="BV11" i="19" s="1"/>
  <c r="BQ31" i="13"/>
  <c r="BR31" i="13" s="1"/>
  <c r="BQ29" i="13"/>
  <c r="BR29" i="13" s="1"/>
  <c r="BJ22" i="13"/>
  <c r="BX14" i="19"/>
  <c r="BU14" i="19"/>
  <c r="BV14" i="19" s="1"/>
  <c r="BU21" i="21"/>
  <c r="BV21" i="21" s="1"/>
  <c r="BX12" i="18"/>
  <c r="BU13" i="13"/>
  <c r="BS13" i="13" s="1"/>
  <c r="BX22" i="19"/>
  <c r="BX20" i="19"/>
  <c r="BX9" i="19"/>
  <c r="BU9" i="19"/>
  <c r="BX18" i="19"/>
  <c r="BU18" i="19"/>
  <c r="BX13" i="19"/>
  <c r="BX28" i="19"/>
  <c r="BU23" i="19"/>
  <c r="BV23" i="19" s="1"/>
  <c r="BR25" i="22"/>
  <c r="BU27" i="22"/>
  <c r="BV27" i="22" s="1"/>
  <c r="BU17" i="22"/>
  <c r="BV17" i="22" s="1"/>
  <c r="BU36" i="22"/>
  <c r="BV36" i="22" s="1"/>
  <c r="BS12" i="18"/>
  <c r="BQ12" i="18" s="1"/>
  <c r="BV12" i="18"/>
  <c r="BU15" i="22"/>
  <c r="BV15" i="22" s="1"/>
  <c r="BU24" i="22"/>
  <c r="BS24" i="22" s="1"/>
  <c r="BQ24" i="22" s="1"/>
  <c r="BR24" i="22" s="1"/>
  <c r="BX11" i="22"/>
  <c r="BU19" i="22"/>
  <c r="BV19" i="22" s="1"/>
  <c r="BU10" i="22"/>
  <c r="BS10" i="22" s="1"/>
  <c r="BQ10" i="22" s="1"/>
  <c r="BU31" i="22"/>
  <c r="BS31" i="22" s="1"/>
  <c r="BU12" i="22"/>
  <c r="BS12" i="22" s="1"/>
  <c r="BQ12" i="22" s="1"/>
  <c r="BR12" i="22" s="1"/>
  <c r="BU28" i="22"/>
  <c r="BS28" i="22" s="1"/>
  <c r="BT28" i="22" s="1"/>
  <c r="BV25" i="22"/>
  <c r="BU16" i="22"/>
  <c r="BV16" i="22" s="1"/>
  <c r="BU8" i="22"/>
  <c r="BS8" i="22" s="1"/>
  <c r="BU30" i="22"/>
  <c r="BS11" i="22"/>
  <c r="BT11" i="22" s="1"/>
  <c r="BV13" i="22"/>
  <c r="BS13" i="22"/>
  <c r="BQ13" i="22" s="1"/>
  <c r="BR13" i="22" s="1"/>
  <c r="BX13" i="22"/>
  <c r="BX21" i="22"/>
  <c r="BU16" i="21"/>
  <c r="BV16" i="21" s="1"/>
  <c r="BX7" i="21"/>
  <c r="BU22" i="21"/>
  <c r="BS22" i="21" s="1"/>
  <c r="BH8" i="21"/>
  <c r="D8" i="21" s="1"/>
  <c r="BX13" i="21"/>
  <c r="BW8" i="21"/>
  <c r="BX8" i="21" s="1"/>
  <c r="BV7" i="21"/>
  <c r="BS7" i="21"/>
  <c r="BS13" i="21"/>
  <c r="BQ13" i="21" s="1"/>
  <c r="BV13" i="21"/>
  <c r="BU10" i="21"/>
  <c r="BV10" i="21" s="1"/>
  <c r="BU14" i="21"/>
  <c r="BX17" i="21"/>
  <c r="BX11" i="25"/>
  <c r="BU9" i="25"/>
  <c r="BS9" i="25" s="1"/>
  <c r="BU15" i="25"/>
  <c r="BV11" i="25"/>
  <c r="BS11" i="25"/>
  <c r="BS9" i="20"/>
  <c r="BT9" i="20" s="1"/>
  <c r="BX8" i="20"/>
  <c r="BX9" i="20"/>
  <c r="BX7" i="20"/>
  <c r="BU17" i="18"/>
  <c r="BV17" i="18" s="1"/>
  <c r="BV11" i="18"/>
  <c r="BS18" i="18"/>
  <c r="BQ18" i="18" s="1"/>
  <c r="BR18" i="18" s="1"/>
  <c r="BU19" i="18"/>
  <c r="BS19" i="18" s="1"/>
  <c r="BU22" i="18"/>
  <c r="BS22" i="18" s="1"/>
  <c r="BU8" i="18"/>
  <c r="BX8" i="18"/>
  <c r="BX14" i="18"/>
  <c r="BH8" i="18"/>
  <c r="D8" i="18" s="1"/>
  <c r="BU9" i="18"/>
  <c r="BS9" i="18" s="1"/>
  <c r="BI8" i="18"/>
  <c r="BU10" i="18"/>
  <c r="BV7" i="19"/>
  <c r="BS7" i="19"/>
  <c r="BT7" i="19" s="1"/>
  <c r="BV25" i="19"/>
  <c r="BV20" i="19"/>
  <c r="BS20" i="19"/>
  <c r="BX7" i="19"/>
  <c r="BV17" i="19"/>
  <c r="BU24" i="19"/>
  <c r="BS24" i="19" s="1"/>
  <c r="BQ24" i="19" s="1"/>
  <c r="BR24" i="19" s="1"/>
  <c r="BX25" i="19"/>
  <c r="BX26" i="19"/>
  <c r="BS28" i="19"/>
  <c r="BT28" i="19" s="1"/>
  <c r="BX17" i="19"/>
  <c r="BU12" i="19"/>
  <c r="BV12" i="19" s="1"/>
  <c r="BX10" i="25"/>
  <c r="BU10" i="25"/>
  <c r="BU7" i="25"/>
  <c r="BW8" i="25"/>
  <c r="BU8" i="25" s="1"/>
  <c r="BU16" i="25"/>
  <c r="BX16" i="25"/>
  <c r="BT25" i="22"/>
  <c r="BX25" i="22"/>
  <c r="BU29" i="22"/>
  <c r="BU7" i="22"/>
  <c r="BX7" i="22"/>
  <c r="BX26" i="22"/>
  <c r="BU26" i="22"/>
  <c r="BU20" i="22"/>
  <c r="BX32" i="22"/>
  <c r="BU32" i="22"/>
  <c r="BU14" i="22"/>
  <c r="BX22" i="22"/>
  <c r="BU22" i="22"/>
  <c r="BU11" i="21"/>
  <c r="BX11" i="21"/>
  <c r="BX23" i="21"/>
  <c r="BU23" i="21"/>
  <c r="BU12" i="21"/>
  <c r="BX12" i="21"/>
  <c r="BX15" i="21"/>
  <c r="BU15" i="21"/>
  <c r="BV17" i="21"/>
  <c r="BS17" i="21"/>
  <c r="BV8" i="20"/>
  <c r="BS8" i="20"/>
  <c r="BS7" i="20"/>
  <c r="BQ17" i="19"/>
  <c r="BR17" i="19" s="1"/>
  <c r="BS8" i="19"/>
  <c r="BX8" i="19"/>
  <c r="BX19" i="19"/>
  <c r="BU10" i="19"/>
  <c r="BV13" i="19"/>
  <c r="BS13" i="19"/>
  <c r="BQ13" i="19" s="1"/>
  <c r="BV22" i="19"/>
  <c r="BS22" i="19"/>
  <c r="BQ22" i="19" s="1"/>
  <c r="BU21" i="19"/>
  <c r="BX27" i="19"/>
  <c r="BU27" i="19"/>
  <c r="BS26" i="19"/>
  <c r="BX16" i="18"/>
  <c r="BU16" i="18"/>
  <c r="BX18" i="18"/>
  <c r="BT11" i="18"/>
  <c r="BQ11" i="18"/>
  <c r="BR11" i="18" s="1"/>
  <c r="BX7" i="18"/>
  <c r="BU7" i="18"/>
  <c r="BU15" i="18"/>
  <c r="BX15" i="18"/>
  <c r="BX11" i="18"/>
  <c r="BV14" i="18"/>
  <c r="BS14" i="18"/>
  <c r="BX20" i="13"/>
  <c r="BV31" i="13"/>
  <c r="BX31" i="13"/>
  <c r="BT29" i="13"/>
  <c r="BU34" i="13"/>
  <c r="BV34" i="13" s="1"/>
  <c r="BS20" i="13"/>
  <c r="BV20" i="13"/>
  <c r="BV28" i="13"/>
  <c r="BS28" i="13"/>
  <c r="BU16" i="13"/>
  <c r="BV16" i="13" s="1"/>
  <c r="BX28" i="13"/>
  <c r="BX23" i="13"/>
  <c r="BX10" i="13"/>
  <c r="BV29" i="13"/>
  <c r="BX27" i="13"/>
  <c r="BU27" i="13"/>
  <c r="BV27" i="13" s="1"/>
  <c r="BX17" i="13"/>
  <c r="BU17" i="13"/>
  <c r="BX32" i="13"/>
  <c r="BS12" i="13"/>
  <c r="BT12" i="13" s="1"/>
  <c r="BV12" i="13"/>
  <c r="BX14" i="13"/>
  <c r="BU14" i="13"/>
  <c r="BX21" i="13"/>
  <c r="BU21" i="13"/>
  <c r="BX24" i="13"/>
  <c r="BU24" i="13"/>
  <c r="BX29" i="13"/>
  <c r="BU25" i="13"/>
  <c r="BX25" i="13"/>
  <c r="BX15" i="13"/>
  <c r="BV8" i="13"/>
  <c r="BS8" i="13"/>
  <c r="BX8" i="13"/>
  <c r="BV22" i="13"/>
  <c r="BS22" i="13"/>
  <c r="BU36" i="13"/>
  <c r="BS23" i="13"/>
  <c r="BU7" i="13"/>
  <c r="BX22" i="13"/>
  <c r="BS10" i="13"/>
  <c r="BV10" i="13"/>
  <c r="BV9" i="13"/>
  <c r="BT9" i="13"/>
  <c r="BR9" i="13"/>
  <c r="BX9" i="13"/>
  <c r="BU11" i="13"/>
  <c r="BX11" i="13"/>
  <c r="BX12" i="13"/>
  <c r="BS15" i="13"/>
  <c r="BV15" i="13"/>
  <c r="BX33" i="13"/>
  <c r="BU33" i="13"/>
  <c r="BT31" i="13"/>
  <c r="BV32" i="13"/>
  <c r="BS32" i="13"/>
  <c r="BQ18" i="27" l="1"/>
  <c r="BR18" i="27" s="1"/>
  <c r="BT18" i="27"/>
  <c r="AO8" i="21"/>
  <c r="AO8" i="18"/>
  <c r="BV21" i="22"/>
  <c r="BQ9" i="20"/>
  <c r="BR9" i="20" s="1"/>
  <c r="BQ21" i="22"/>
  <c r="BR21" i="22" s="1"/>
  <c r="BT21" i="22"/>
  <c r="BT19" i="18"/>
  <c r="BQ19" i="18"/>
  <c r="BR19" i="18" s="1"/>
  <c r="BQ28" i="13"/>
  <c r="BR28" i="13" s="1"/>
  <c r="BV13" i="13"/>
  <c r="BQ20" i="19"/>
  <c r="BR20" i="19" s="1"/>
  <c r="BT25" i="19"/>
  <c r="BQ25" i="19"/>
  <c r="BR25" i="19" s="1"/>
  <c r="BS21" i="21"/>
  <c r="BT21" i="21" s="1"/>
  <c r="BS16" i="21"/>
  <c r="BQ16" i="21" s="1"/>
  <c r="BR16" i="21" s="1"/>
  <c r="BS16" i="13"/>
  <c r="BT16" i="13" s="1"/>
  <c r="BT28" i="13"/>
  <c r="BS17" i="18"/>
  <c r="BT17" i="18" s="1"/>
  <c r="BT24" i="19"/>
  <c r="BV17" i="25"/>
  <c r="BJ8" i="21"/>
  <c r="BQ17" i="25"/>
  <c r="BR17" i="25" s="1"/>
  <c r="BJ8" i="18"/>
  <c r="BT20" i="19"/>
  <c r="BS12" i="19"/>
  <c r="BS14" i="19"/>
  <c r="BQ28" i="19"/>
  <c r="BR28" i="19" s="1"/>
  <c r="BQ7" i="19"/>
  <c r="BR7" i="19" s="1"/>
  <c r="BS11" i="19"/>
  <c r="BS23" i="19"/>
  <c r="BT23" i="19" s="1"/>
  <c r="BT9" i="25"/>
  <c r="BQ9" i="25"/>
  <c r="BR9" i="25" s="1"/>
  <c r="BV10" i="22"/>
  <c r="BV31" i="22"/>
  <c r="BT24" i="22"/>
  <c r="BT12" i="22"/>
  <c r="BS27" i="22"/>
  <c r="BQ27" i="22" s="1"/>
  <c r="BR27" i="22" s="1"/>
  <c r="BS17" i="22"/>
  <c r="BQ17" i="22" s="1"/>
  <c r="BV8" i="22"/>
  <c r="BS16" i="22"/>
  <c r="BT16" i="22" s="1"/>
  <c r="BV24" i="22"/>
  <c r="BS36" i="22"/>
  <c r="BS15" i="22"/>
  <c r="BQ15" i="22" s="1"/>
  <c r="BR15" i="22" s="1"/>
  <c r="BR12" i="18"/>
  <c r="BT12" i="18"/>
  <c r="BV12" i="22"/>
  <c r="BS19" i="22"/>
  <c r="BQ19" i="22" s="1"/>
  <c r="BR19" i="22" s="1"/>
  <c r="BV28" i="22"/>
  <c r="BQ28" i="22"/>
  <c r="BR28" i="22" s="1"/>
  <c r="BT13" i="22"/>
  <c r="BQ11" i="22"/>
  <c r="BR11" i="22" s="1"/>
  <c r="BV30" i="22"/>
  <c r="BS30" i="22"/>
  <c r="BV22" i="21"/>
  <c r="BR13" i="21"/>
  <c r="BT13" i="21"/>
  <c r="BS10" i="21"/>
  <c r="BQ10" i="21" s="1"/>
  <c r="BR10" i="21" s="1"/>
  <c r="BS14" i="21"/>
  <c r="BV14" i="21"/>
  <c r="BT7" i="21"/>
  <c r="BQ7" i="21"/>
  <c r="BR7" i="21" s="1"/>
  <c r="BV9" i="25"/>
  <c r="BV15" i="25"/>
  <c r="BS15" i="25"/>
  <c r="BQ11" i="25"/>
  <c r="BR11" i="25" s="1"/>
  <c r="BT11" i="25"/>
  <c r="BV19" i="18"/>
  <c r="BT18" i="18"/>
  <c r="BV9" i="18"/>
  <c r="BV22" i="18"/>
  <c r="BV8" i="18"/>
  <c r="BS8" i="18"/>
  <c r="BV10" i="18"/>
  <c r="BS10" i="18"/>
  <c r="BV24" i="19"/>
  <c r="BS18" i="19"/>
  <c r="BQ18" i="19" s="1"/>
  <c r="BV18" i="19"/>
  <c r="BS16" i="25"/>
  <c r="BV16" i="25"/>
  <c r="BX8" i="25"/>
  <c r="BS10" i="25"/>
  <c r="BQ10" i="25" s="1"/>
  <c r="BV10" i="25"/>
  <c r="BV7" i="25"/>
  <c r="BS7" i="25"/>
  <c r="BV14" i="22"/>
  <c r="BS14" i="22"/>
  <c r="BV32" i="22"/>
  <c r="BS32" i="22"/>
  <c r="BQ32" i="22" s="1"/>
  <c r="BV20" i="22"/>
  <c r="BS20" i="22"/>
  <c r="BT10" i="22"/>
  <c r="BR10" i="22"/>
  <c r="BS29" i="22"/>
  <c r="BV29" i="22"/>
  <c r="BQ31" i="22"/>
  <c r="BR31" i="22" s="1"/>
  <c r="BT31" i="22"/>
  <c r="BV26" i="22"/>
  <c r="BS26" i="22"/>
  <c r="BS7" i="22"/>
  <c r="BV7" i="22"/>
  <c r="BQ8" i="22"/>
  <c r="BR8" i="22" s="1"/>
  <c r="BT8" i="22"/>
  <c r="BV22" i="22"/>
  <c r="BS22" i="22"/>
  <c r="BT22" i="21"/>
  <c r="BQ22" i="21"/>
  <c r="BR22" i="21" s="1"/>
  <c r="BS11" i="21"/>
  <c r="BV11" i="21"/>
  <c r="BV15" i="21"/>
  <c r="BS15" i="21"/>
  <c r="BQ15" i="21" s="1"/>
  <c r="BS12" i="21"/>
  <c r="BV12" i="21"/>
  <c r="BV23" i="21"/>
  <c r="BS23" i="21"/>
  <c r="BQ23" i="21" s="1"/>
  <c r="BT17" i="21"/>
  <c r="BQ17" i="21"/>
  <c r="BR17" i="21" s="1"/>
  <c r="BT8" i="20"/>
  <c r="BQ8" i="20"/>
  <c r="BR8" i="20" s="1"/>
  <c r="BT7" i="20"/>
  <c r="BQ7" i="20"/>
  <c r="BR7" i="20" s="1"/>
  <c r="BV27" i="19"/>
  <c r="BS27" i="19"/>
  <c r="BT8" i="19"/>
  <c r="BQ8" i="19"/>
  <c r="BR8" i="19" s="1"/>
  <c r="BT13" i="19"/>
  <c r="BR13" i="19"/>
  <c r="BV10" i="19"/>
  <c r="BS10" i="19"/>
  <c r="BS9" i="19"/>
  <c r="BQ9" i="19" s="1"/>
  <c r="BV9" i="19"/>
  <c r="BT26" i="19"/>
  <c r="BQ26" i="19"/>
  <c r="BR26" i="19" s="1"/>
  <c r="BT22" i="19"/>
  <c r="BR22" i="19"/>
  <c r="BS19" i="19"/>
  <c r="BV19" i="19"/>
  <c r="BS21" i="19"/>
  <c r="BV21" i="19"/>
  <c r="BQ14" i="18"/>
  <c r="BR14" i="18" s="1"/>
  <c r="BT14" i="18"/>
  <c r="BQ9" i="18"/>
  <c r="BR9" i="18" s="1"/>
  <c r="BT9" i="18"/>
  <c r="BV7" i="18"/>
  <c r="BS7" i="18"/>
  <c r="BV16" i="18"/>
  <c r="BS16" i="18"/>
  <c r="BS15" i="18"/>
  <c r="BV15" i="18"/>
  <c r="BT22" i="18"/>
  <c r="BQ22" i="18"/>
  <c r="BR22" i="18" s="1"/>
  <c r="BS27" i="13"/>
  <c r="BT27" i="13" s="1"/>
  <c r="BS34" i="13"/>
  <c r="BT34" i="13" s="1"/>
  <c r="BT20" i="13"/>
  <c r="BQ20" i="13"/>
  <c r="BR20" i="13" s="1"/>
  <c r="BS24" i="13"/>
  <c r="BQ24" i="13" s="1"/>
  <c r="BV24" i="13"/>
  <c r="BQ12" i="13"/>
  <c r="BR12" i="13" s="1"/>
  <c r="BV21" i="13"/>
  <c r="BS21" i="13"/>
  <c r="BQ21" i="13" s="1"/>
  <c r="BS14" i="13"/>
  <c r="BQ14" i="13" s="1"/>
  <c r="BV14" i="13"/>
  <c r="BV25" i="13"/>
  <c r="BS25" i="13"/>
  <c r="BS17" i="13"/>
  <c r="BQ17" i="13" s="1"/>
  <c r="BV17" i="13"/>
  <c r="BS33" i="13"/>
  <c r="BV33" i="13"/>
  <c r="BT15" i="13"/>
  <c r="BQ15" i="13"/>
  <c r="BR15" i="13" s="1"/>
  <c r="BV7" i="13"/>
  <c r="BS7" i="13"/>
  <c r="BT23" i="13"/>
  <c r="BQ23" i="13"/>
  <c r="BR23" i="13" s="1"/>
  <c r="BT32" i="13"/>
  <c r="BQ32" i="13"/>
  <c r="BR32" i="13" s="1"/>
  <c r="BT10" i="13"/>
  <c r="BQ10" i="13"/>
  <c r="BR10" i="13" s="1"/>
  <c r="BT13" i="13"/>
  <c r="BQ13" i="13"/>
  <c r="BR13" i="13" s="1"/>
  <c r="BV36" i="13"/>
  <c r="BS36" i="13"/>
  <c r="BT8" i="13"/>
  <c r="BQ8" i="13"/>
  <c r="BR8" i="13" s="1"/>
  <c r="BT22" i="13"/>
  <c r="BQ22" i="13"/>
  <c r="BR22" i="13" s="1"/>
  <c r="BS11" i="13"/>
  <c r="BV11" i="13"/>
  <c r="BQ21" i="21" l="1"/>
  <c r="BR21" i="21" s="1"/>
  <c r="BT11" i="19"/>
  <c r="BQ11" i="19"/>
  <c r="BR11" i="19" s="1"/>
  <c r="BT12" i="19"/>
  <c r="BQ12" i="19"/>
  <c r="BR12" i="19" s="1"/>
  <c r="BT14" i="19"/>
  <c r="BQ14" i="19"/>
  <c r="BR14" i="19" s="1"/>
  <c r="BQ27" i="13"/>
  <c r="BR27" i="13" s="1"/>
  <c r="BQ34" i="13"/>
  <c r="BR34" i="13" s="1"/>
  <c r="BQ16" i="13"/>
  <c r="BR16" i="13" s="1"/>
  <c r="BT16" i="21"/>
  <c r="BQ17" i="18"/>
  <c r="BR17" i="18" s="1"/>
  <c r="BQ23" i="19"/>
  <c r="BR23" i="19" s="1"/>
  <c r="BT15" i="22"/>
  <c r="BQ16" i="22"/>
  <c r="BR16" i="22" s="1"/>
  <c r="BT27" i="22"/>
  <c r="BT19" i="22"/>
  <c r="BT17" i="22"/>
  <c r="BR17" i="22"/>
  <c r="BT36" i="22"/>
  <c r="BQ36" i="22"/>
  <c r="BR36" i="22" s="1"/>
  <c r="BQ30" i="22"/>
  <c r="BR30" i="22" s="1"/>
  <c r="BT30" i="22"/>
  <c r="BT14" i="21"/>
  <c r="BQ14" i="21"/>
  <c r="BR14" i="21" s="1"/>
  <c r="BT10" i="21"/>
  <c r="BQ15" i="25"/>
  <c r="BR15" i="25" s="1"/>
  <c r="BT15" i="25"/>
  <c r="BT8" i="18"/>
  <c r="BQ8" i="18"/>
  <c r="BR8" i="18" s="1"/>
  <c r="BT10" i="18"/>
  <c r="BQ10" i="18"/>
  <c r="BR10" i="18" s="1"/>
  <c r="BR18" i="19"/>
  <c r="BT18" i="19"/>
  <c r="BT7" i="25"/>
  <c r="BQ7" i="25"/>
  <c r="BR7" i="25" s="1"/>
  <c r="BT16" i="25"/>
  <c r="BQ16" i="25"/>
  <c r="BR16" i="25" s="1"/>
  <c r="BV8" i="25"/>
  <c r="BS8" i="25"/>
  <c r="BR10" i="25"/>
  <c r="BT10" i="25"/>
  <c r="BT29" i="22"/>
  <c r="BQ29" i="22"/>
  <c r="BR29" i="22" s="1"/>
  <c r="BT32" i="22"/>
  <c r="BR32" i="22"/>
  <c r="BT14" i="22"/>
  <c r="BQ14" i="22"/>
  <c r="BR14" i="22" s="1"/>
  <c r="BQ26" i="22"/>
  <c r="BR26" i="22" s="1"/>
  <c r="BT26" i="22"/>
  <c r="BQ22" i="22"/>
  <c r="BR22" i="22" s="1"/>
  <c r="BT22" i="22"/>
  <c r="BQ20" i="22"/>
  <c r="BR20" i="22" s="1"/>
  <c r="BT20" i="22"/>
  <c r="BQ7" i="22"/>
  <c r="BR7" i="22" s="1"/>
  <c r="BT7" i="22"/>
  <c r="BT23" i="21"/>
  <c r="BR23" i="21"/>
  <c r="BT11" i="21"/>
  <c r="BQ11" i="21"/>
  <c r="BR11" i="21" s="1"/>
  <c r="BR15" i="21"/>
  <c r="BT15" i="21"/>
  <c r="BT12" i="21"/>
  <c r="BQ12" i="21"/>
  <c r="BR12" i="21" s="1"/>
  <c r="BT19" i="19"/>
  <c r="BQ19" i="19"/>
  <c r="BR19" i="19" s="1"/>
  <c r="BQ21" i="19"/>
  <c r="BR21" i="19" s="1"/>
  <c r="BT21" i="19"/>
  <c r="BT10" i="19"/>
  <c r="BQ10" i="19"/>
  <c r="BR10" i="19" s="1"/>
  <c r="BT9" i="19"/>
  <c r="BR9" i="19"/>
  <c r="BQ27" i="19"/>
  <c r="BR27" i="19" s="1"/>
  <c r="BT27" i="19"/>
  <c r="BQ7" i="18"/>
  <c r="BR7" i="18" s="1"/>
  <c r="BT7" i="18"/>
  <c r="BT15" i="18"/>
  <c r="BQ15" i="18"/>
  <c r="BR15" i="18" s="1"/>
  <c r="BT16" i="18"/>
  <c r="BQ16" i="18"/>
  <c r="BR16" i="18" s="1"/>
  <c r="BT24" i="13"/>
  <c r="BR24" i="13"/>
  <c r="BT17" i="13"/>
  <c r="BR17" i="13"/>
  <c r="BT25" i="13"/>
  <c r="BQ25" i="13"/>
  <c r="BR25" i="13" s="1"/>
  <c r="BR21" i="13"/>
  <c r="BT21" i="13"/>
  <c r="BR14" i="13"/>
  <c r="BT14" i="13"/>
  <c r="BQ36" i="13"/>
  <c r="BR36" i="13" s="1"/>
  <c r="BT36" i="13"/>
  <c r="BQ7" i="13"/>
  <c r="BR7" i="13" s="1"/>
  <c r="BT7" i="13"/>
  <c r="BT11" i="13"/>
  <c r="BQ11" i="13"/>
  <c r="BR11" i="13" s="1"/>
  <c r="BT33" i="13"/>
  <c r="BQ33" i="13"/>
  <c r="BR33" i="13" s="1"/>
  <c r="BT8" i="25" l="1"/>
  <c r="BQ8" i="25"/>
  <c r="BR8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tc={635C4FAF-6F04-4E33-BA96-274B51662E76}</author>
  </authors>
  <commentList>
    <comment ref="BD25" authorId="0" shapeId="0" xr:uid="{635C4FAF-6F04-4E33-BA96-274B51662E76}">
      <text>
        <t>[Threaded comment]
Your version of Excel allows you to read this threaded comment; however, any edits to it will get removed if the file is opened in a newer version of Excel. Learn more: https://go.microsoft.com/fwlink/?linkid=870924
Comment:
    DMNS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tc={20F5E971-5A80-474B-A7BA-8AC1DDF9A152}</author>
    <author>tc={A76FAF08-A667-407E-891E-B4F1851704F8}</author>
  </authors>
  <commentList>
    <comment ref="BM15" authorId="0" shapeId="0" xr:uid="{20F5E971-5A80-474B-A7BA-8AC1DDF9A152}">
      <text>
        <t>[Threaded comment]
Your version of Excel allows you to read this threaded comment; however, any edits to it will get removed if the file is opened in a newer version of Excel. Learn more: https://go.microsoft.com/fwlink/?linkid=870924
Comment:
    Ouvert à tout gestionnaire d'EHPAD</t>
      </text>
    </comment>
    <comment ref="BM27" authorId="1" shapeId="0" xr:uid="{A76FAF08-A667-407E-891E-B4F1851704F8}">
      <text>
        <t>[Threaded comment]
Your version of Excel allows you to read this threaded comment; however, any edits to it will get removed if the file is opened in a newer version of Excel. Learn more: https://go.microsoft.com/fwlink/?linkid=870924
Comment:
    Ouvert à tout gestionnaire d'EHPAD</t>
      </text>
    </comment>
  </commentList>
</comments>
</file>

<file path=xl/sharedStrings.xml><?xml version="1.0" encoding="utf-8"?>
<sst xmlns="http://schemas.openxmlformats.org/spreadsheetml/2006/main" count="4349" uniqueCount="962">
  <si>
    <t>Equipement/Fournitures/consommables</t>
  </si>
  <si>
    <t>produits tangibles</t>
  </si>
  <si>
    <t>Prestations de services</t>
  </si>
  <si>
    <t>prestation immatérielle</t>
  </si>
  <si>
    <t>Solutions</t>
  </si>
  <si>
    <t>mix des 2</t>
  </si>
  <si>
    <t>Bénéficiaires</t>
  </si>
  <si>
    <t>Possibilité d'intégrer une Clause insertion</t>
  </si>
  <si>
    <t>Possibilité d'intégrer un lot innovant</t>
  </si>
  <si>
    <t>Sanitaire</t>
  </si>
  <si>
    <t>Non</t>
  </si>
  <si>
    <t>Oui</t>
  </si>
  <si>
    <t>CT</t>
  </si>
  <si>
    <t>certainement</t>
  </si>
  <si>
    <t>EHPAD</t>
  </si>
  <si>
    <t>Probable à valider avec AVE</t>
  </si>
  <si>
    <t>Sanitaire_CT</t>
  </si>
  <si>
    <t>Sanitaire_EHPAD</t>
  </si>
  <si>
    <t>CT_EHPAD</t>
  </si>
  <si>
    <t>Sanitaire_EHPAD_CT</t>
  </si>
  <si>
    <t>Expression du besoin</t>
  </si>
  <si>
    <t>Procédures planifiées dans Ninox</t>
  </si>
  <si>
    <t>Consultation</t>
  </si>
  <si>
    <t>PRODUITS DE SANTÉ</t>
  </si>
  <si>
    <t>Exécution</t>
  </si>
  <si>
    <t>Décision de ne pas renouveler</t>
  </si>
  <si>
    <t>Numéro de consultation</t>
  </si>
  <si>
    <t>Sous-famille</t>
  </si>
  <si>
    <t xml:space="preserve">Libellé </t>
  </si>
  <si>
    <t>Statut</t>
  </si>
  <si>
    <t>Date de fin</t>
  </si>
  <si>
    <t>N RAT initial</t>
  </si>
  <si>
    <t>Numéro de procédure</t>
  </si>
  <si>
    <t>FAMILLE HAR</t>
  </si>
  <si>
    <t>Filière-Ninox</t>
  </si>
  <si>
    <t>Centrale d'achat</t>
  </si>
  <si>
    <t xml:space="preserve">Date de début </t>
  </si>
  <si>
    <t>DATE DE DEBUT CALCULE</t>
  </si>
  <si>
    <t>DATE DE FIN</t>
  </si>
  <si>
    <t>Typologie achat</t>
  </si>
  <si>
    <t>Libellé de la procédure</t>
  </si>
  <si>
    <t>Présence de lot innovant</t>
  </si>
  <si>
    <t>Debut besoin</t>
  </si>
  <si>
    <t>CALCULE</t>
  </si>
  <si>
    <t>Fin besoin</t>
  </si>
  <si>
    <t>début consult</t>
  </si>
  <si>
    <t>fin consult</t>
  </si>
  <si>
    <t>2020-023 (MSP21)</t>
  </si>
  <si>
    <t>Dispositifs médicaux stériles</t>
  </si>
  <si>
    <t xml:space="preserve">Fourniture de dispositifs médicaux stériles standards </t>
  </si>
  <si>
    <t>DM2016-001</t>
  </si>
  <si>
    <t>DM</t>
  </si>
  <si>
    <t>Dispositifs médicaux</t>
  </si>
  <si>
    <t>Intermédiaire</t>
  </si>
  <si>
    <t>Dispositifs médicaux standards</t>
  </si>
  <si>
    <t>2023-R037</t>
  </si>
  <si>
    <t xml:space="preserve">Fourniture de Dispositifs médicaux Standards Stériles &amp; Pansements, Drapage Stériles </t>
  </si>
  <si>
    <r>
      <t xml:space="preserve">Dispositifs médicaux stériles standards : pansements, drapages
</t>
    </r>
    <r>
      <rPr>
        <i/>
        <sz val="10"/>
        <color theme="1"/>
        <rFont val="Roboto"/>
      </rPr>
      <t>Spécialités : abord parentéral, prélèvement et injection, anesthésie, abord chirurgical, abord uro-génital, gynécologie et obstétrique, trousses et drapage opératoire, pansement stérile, set de soins stérile</t>
    </r>
  </si>
  <si>
    <t>2023-R093</t>
  </si>
  <si>
    <t>Fourniture de Dispositifs médicaux standards et pansements</t>
  </si>
  <si>
    <r>
      <t xml:space="preserve">Dispositifs médicaux stériles standards : pansements, drapages, habillage
</t>
    </r>
    <r>
      <rPr>
        <i/>
        <sz val="10"/>
        <color theme="1"/>
        <rFont val="Roboto"/>
      </rPr>
      <t>Spécialités : abord parentéral, prélèvement et injection, anesthésie, abord chirurgical, abord uro-génital, gynécologie et obstétrique,  pansement stérile, set de soins stérile</t>
    </r>
  </si>
  <si>
    <t>2023-R047</t>
  </si>
  <si>
    <t>Fourniture de dispositifs médicaux stériles de spécialité implantables -  sélection concertée</t>
  </si>
  <si>
    <t>DM2016-025</t>
  </si>
  <si>
    <r>
      <t xml:space="preserve">Dispositifs médicaux Implantables - </t>
    </r>
    <r>
      <rPr>
        <u/>
        <sz val="11"/>
        <color theme="1"/>
        <rFont val="Roboto"/>
      </rPr>
      <t xml:space="preserve">Choix du Resah </t>
    </r>
    <r>
      <rPr>
        <sz val="11"/>
        <color theme="1"/>
        <rFont val="Roboto"/>
      </rPr>
      <t xml:space="preserve">
</t>
    </r>
    <r>
      <rPr>
        <i/>
        <sz val="10"/>
        <color theme="1"/>
        <rFont val="Roboto"/>
      </rPr>
      <t>Spécialités : Système digestif, Système cardiovasculaire, Perfusion / transfusion et cathétérisme centrale, Chirurgie générale/plastique et reconstructrice, Système respiratoire/anesthésie-réanimation, Mesure/exploration et suveillance, Système nerveux, Ophtalmologie, ORL, Stomatologie et implantologie</t>
    </r>
  </si>
  <si>
    <t>A venir</t>
  </si>
  <si>
    <t>AAAA-RNNN</t>
  </si>
  <si>
    <t>2023-R048</t>
  </si>
  <si>
    <t>Fourniture de dispositifs médicaux implantables - catalogue</t>
  </si>
  <si>
    <r>
      <t xml:space="preserve">Dispositifs médicaux Implantables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
</t>
    </r>
    <r>
      <rPr>
        <i/>
        <sz val="10"/>
        <color theme="1"/>
        <rFont val="Roboto"/>
      </rPr>
      <t>Spécialités : Système digestif, Système cardiovasculaire, Perfusion / transfusion et cathétérisme centrale, Chirurgie générale/plastique et reconstructrice, Système respiratoire/anesthésie-réanimation, Mesure/exploration et suveillance, Système nerveux, Ophtalmologie, ORL, Stomatologie et implantologie</t>
    </r>
  </si>
  <si>
    <t>2020-006</t>
  </si>
  <si>
    <t>Fourniture de dispositifs médicaux implantables d'orthopédie</t>
  </si>
  <si>
    <t>DM2016-025a</t>
  </si>
  <si>
    <t>Dispositifs médicaux implantables d'orthopédie et prestations associées</t>
  </si>
  <si>
    <t>À venir</t>
  </si>
  <si>
    <t>Fourniture de dispositifs médicaux d'orthopédie - catalogue</t>
  </si>
  <si>
    <r>
      <t xml:space="preserve">Dispositifs médicaux d'orthopédie - </t>
    </r>
    <r>
      <rPr>
        <u/>
        <sz val="11"/>
        <color theme="1"/>
        <rFont val="Roboto"/>
      </rPr>
      <t>Catalogue</t>
    </r>
  </si>
  <si>
    <t>2024-R010</t>
  </si>
  <si>
    <t>Fourniture de dispositifs médicaux d'orthopédie - sélection concertée</t>
  </si>
  <si>
    <r>
      <t xml:space="preserve">Dispositifs médicaux d'orthopédie - </t>
    </r>
    <r>
      <rPr>
        <u/>
        <sz val="11"/>
        <color theme="1"/>
        <rFont val="Roboto"/>
      </rPr>
      <t>Choix du Resah</t>
    </r>
  </si>
  <si>
    <t>2022-048 (MSP1)</t>
  </si>
  <si>
    <t>Fourniture de dispositifs médicaux stériles non implantables - sélection concertée vague 1</t>
  </si>
  <si>
    <t>DM2018-004</t>
  </si>
  <si>
    <r>
      <t xml:space="preserve">Dispositifs médicaux stériles de spécialité Non implantables - </t>
    </r>
    <r>
      <rPr>
        <u/>
        <sz val="11"/>
        <color theme="1"/>
        <rFont val="Roboto"/>
      </rPr>
      <t>Choix du Resah</t>
    </r>
    <r>
      <rPr>
        <sz val="11"/>
        <color theme="1"/>
        <rFont val="Roboto"/>
      </rPr>
      <t xml:space="preserve"> (vague 1/2)
</t>
    </r>
    <r>
      <rPr>
        <i/>
        <sz val="10"/>
        <color theme="1"/>
        <rFont val="Roboto"/>
      </rPr>
      <t>Spécialités : hémodialyse et dialyse péritonéale, système cardiovasculaire, perfusion / transfusion et cathétérisme centrale, Mesure/exploration et suveillance, Système nerveux, ophtalmologie, Consommables d'équipements</t>
    </r>
  </si>
  <si>
    <t>2022-048 (MSP2)</t>
  </si>
  <si>
    <t>Fourniture de dispositifs médicaux stériles non implantables - catalogue vague 1</t>
  </si>
  <si>
    <r>
      <t xml:space="preserve">Dispositifs médicaux stériles de spécialité Non implantables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 (vague 1/2)
</t>
    </r>
    <r>
      <rPr>
        <i/>
        <sz val="10"/>
        <color theme="1"/>
        <rFont val="Roboto"/>
      </rPr>
      <t>Spécialités : hémodialyse et dialyse péritonéale, système cardiovasculaire, perfusion / transfusion et cathétérisme centrale, Mesure/exploration et suveillance, Système nerveux, ophtalmologie, Consommables d'équipements</t>
    </r>
  </si>
  <si>
    <t>2023-R044</t>
  </si>
  <si>
    <t>Fourniture de dispositifs médicaux stériles non implantables - sélection concertée vague 2</t>
  </si>
  <si>
    <t>DM2018-005</t>
  </si>
  <si>
    <r>
      <t>Dispositifs médicaux stériles de spécialité Non implantables -</t>
    </r>
    <r>
      <rPr>
        <u/>
        <sz val="11"/>
        <color theme="1"/>
        <rFont val="Roboto"/>
      </rPr>
      <t xml:space="preserve"> Choix du Resah </t>
    </r>
    <r>
      <rPr>
        <sz val="11"/>
        <color theme="1"/>
        <rFont val="Roboto"/>
      </rPr>
      <t xml:space="preserve">(vague 2/2)
</t>
    </r>
    <r>
      <rPr>
        <i/>
        <sz val="10"/>
        <color theme="1"/>
        <rFont val="Roboto"/>
      </rPr>
      <t>Spécialités : Système digestif, Chirurgie générale/plastique et reconstructrice, Système urologie et gynécologie-obstrétrique, Système respiratoire/anesthésie-réanimation, ORL, Stomatologie et implantologie (+ compléménts vague1 : dialyse, cardiovasculaire, perfusion, consommables d’équipement.)</t>
    </r>
  </si>
  <si>
    <t>2023-R077</t>
  </si>
  <si>
    <t>Fourniture de dispositifs médicaux stériles non implantables - catalogue vague 2</t>
  </si>
  <si>
    <r>
      <t xml:space="preserve">Dispositifs médicaux stériles Non Implantables de spécialité - </t>
    </r>
    <r>
      <rPr>
        <u/>
        <sz val="11"/>
        <color theme="1"/>
        <rFont val="Roboto"/>
      </rPr>
      <t>Catalogue</t>
    </r>
    <r>
      <rPr>
        <sz val="11"/>
        <color theme="1"/>
        <rFont val="Roboto"/>
      </rPr>
      <t xml:space="preserve"> (vague 2/2)
</t>
    </r>
    <r>
      <rPr>
        <i/>
        <sz val="10"/>
        <color theme="1"/>
        <rFont val="Roboto"/>
      </rPr>
      <t>Spécialités : Système digestif, Chirurgie générale/plastique et reconstructrice, Système urologie et gynécologie-obstrétrique, Système respiratoire/anesthésie-réanimation, ORL, Stomatologie et implantologie (+ compléménts vague1 : dialyse, cardiovasculaire, perfusion, consommables d’équipement.)</t>
    </r>
  </si>
  <si>
    <t>2023-010</t>
  </si>
  <si>
    <t>Dispositifs médicaux non stériles</t>
  </si>
  <si>
    <t>Fourniture de dispositifs médicaux non stériles</t>
  </si>
  <si>
    <t>DM2019-031</t>
  </si>
  <si>
    <t>Fourniture de dispositifs médicaux, consommables, accessoires biomédicaux et petits matériels non stériles et prestations associées</t>
  </si>
  <si>
    <t>2020-023 (MSP10 et 11)</t>
  </si>
  <si>
    <t>Dispositifs médicaux de coeliochirugie de type sutures chirurgicales, agrafage mécanique</t>
  </si>
  <si>
    <t>DM2020-023</t>
  </si>
  <si>
    <t xml:space="preserve">Dispositifs médicaux de coeliochirugie, sutures chirurgicales, agrafage mécanique </t>
  </si>
  <si>
    <t>2020-023 (MSP1)</t>
  </si>
  <si>
    <t>Fourniture de produits biocides</t>
  </si>
  <si>
    <t>DM2020-023h</t>
  </si>
  <si>
    <t>Désinfectants, produits d'hygiène et consommables de stérilisation</t>
  </si>
  <si>
    <t>2024-R018</t>
  </si>
  <si>
    <t>2021-072</t>
  </si>
  <si>
    <t>Dispositifs médicaux de l’abord chirurgical laparoscopique pour la chirurgie coelioscopique</t>
  </si>
  <si>
    <t>DM2021-072</t>
  </si>
  <si>
    <t>Fourniture et distribution de dispositifs médicaux, agrafes, clips, trocarts, sutures, hémostatiques et énergie à usage unique et à usage multiple pour la chirurgie coelioscopique</t>
  </si>
  <si>
    <t>2022-029</t>
  </si>
  <si>
    <t>Fourniture de dispositifs médicaux stériles standards de type compresses, casaques, bandages et sets</t>
  </si>
  <si>
    <t>DM2022-029</t>
  </si>
  <si>
    <t>Dispositifs médicaux stériles standards : compresses, casaques, bandages et sets</t>
  </si>
  <si>
    <t>Fourniture de dispositifs médicaux stériles standards de type pansements,compresses, casaques, bandages et sets</t>
  </si>
  <si>
    <t>Dispositifs médicaux stériles standards : compresses, casaques, bandages et sets 
(Cette procédure correspondra au renouvellement du 2022-029 et des lots pansements des procédures 2023-R037, 2023-R093 et 2020-023-MSP21 )</t>
  </si>
  <si>
    <t>2023-R065</t>
  </si>
  <si>
    <t>Founiture de gants en nitrile fabriqués en France</t>
  </si>
  <si>
    <t>DM2023-R065</t>
  </si>
  <si>
    <t>Fourniture de gants en nitrile visant à assurer la sécurisation et la continuité des approvisionnements</t>
  </si>
  <si>
    <t>2020-020</t>
  </si>
  <si>
    <t>Fluides médicaux</t>
  </si>
  <si>
    <r>
      <t xml:space="preserve">Prestations d'installation et de maintenance d'équipements de fluides médicaux
</t>
    </r>
    <r>
      <rPr>
        <i/>
        <sz val="11"/>
        <color theme="1"/>
        <rFont val="Roboto"/>
      </rPr>
      <t>Adhésion selon le calendrier des "vagues d'adhésions"</t>
    </r>
  </si>
  <si>
    <t>F2020-020</t>
  </si>
  <si>
    <r>
      <t xml:space="preserve">Maintenance réseau et installation - location ou propriété établissement (SAD)
</t>
    </r>
    <r>
      <rPr>
        <i/>
        <sz val="11"/>
        <color theme="1"/>
        <rFont val="Roboto"/>
      </rPr>
      <t>Adhésions par vague régionale répartie sur la durée du SAD</t>
    </r>
  </si>
  <si>
    <t>Prestations d'installation et de maintenance d'équipements de fluides médicaux</t>
  </si>
  <si>
    <t>2021-011</t>
  </si>
  <si>
    <t>Équipements destinés à l’utilisation des fluides médicaux</t>
  </si>
  <si>
    <t>F2021-011</t>
  </si>
  <si>
    <t>Fourniture d’equipements destines a l’utilisation des fluides medicaux et prestations associees</t>
  </si>
  <si>
    <t>2020-126</t>
  </si>
  <si>
    <t>Médicaments</t>
  </si>
  <si>
    <t>Matières premières pharmaceutiques</t>
  </si>
  <si>
    <t>M2017-075</t>
  </si>
  <si>
    <t>2024-R034</t>
  </si>
  <si>
    <t>2021-019</t>
  </si>
  <si>
    <t>Fourniture de médicaments sous brevet (monopole)</t>
  </si>
  <si>
    <t>M2018-031</t>
  </si>
  <si>
    <t>Fourniture de medicaments en monopole</t>
  </si>
  <si>
    <t>2023-R074</t>
  </si>
  <si>
    <t>2023-R060</t>
  </si>
  <si>
    <t>Fourniture de produits pharmaceutiques  occasionnelle et urgente par grossiste répartiteur</t>
  </si>
  <si>
    <t>M2019-053</t>
  </si>
  <si>
    <t>Fourniture de produits pharmaceutiques a livrer de façon occasionnelle, aleatoire et non previsible, en urgence par un grossiste repartiteur</t>
  </si>
  <si>
    <t>2020-127 (MSP16)</t>
  </si>
  <si>
    <t>Fourniture de médicaments génériques - spécial région IDF</t>
  </si>
  <si>
    <t>M2020-127</t>
  </si>
  <si>
    <t>Médicaments en concurrence - offre régionale IDF</t>
  </si>
  <si>
    <t>2020-127 (MSP19)</t>
  </si>
  <si>
    <t>2023-R105</t>
  </si>
  <si>
    <t>Produits de contraste</t>
  </si>
  <si>
    <t>M2023-R105</t>
  </si>
  <si>
    <t>Fourniture de produits de contraste et prestations associées en lien avec le déploiement de la réforme du financement de ces produits</t>
  </si>
  <si>
    <t>2024-R027</t>
  </si>
  <si>
    <t xml:space="preserve">Approvisionnement sécurisé de médicaments en poches de solution pour perfusion </t>
  </si>
  <si>
    <t>M2024-R027</t>
  </si>
  <si>
    <t>2023-R111</t>
  </si>
  <si>
    <t>Molécules onéreuses AAP</t>
  </si>
  <si>
    <t>M2023-R111</t>
  </si>
  <si>
    <t>Fourniture de médicament en monopole - Molécules onéreuses AAP</t>
  </si>
  <si>
    <t>BIOLOGIE</t>
  </si>
  <si>
    <t>Libellé</t>
  </si>
  <si>
    <t>2023-R038</t>
  </si>
  <si>
    <t xml:space="preserve">Automatisation de laboratoire  </t>
  </si>
  <si>
    <t>Automates, pré/post-analytique, réactifs, consommables et middleware</t>
  </si>
  <si>
    <t>2017-006</t>
  </si>
  <si>
    <t>Biologie</t>
  </si>
  <si>
    <t>AUTOMATES DE BIOLOGIE ET PRESTATIONS ASSOCIEES</t>
  </si>
  <si>
    <t>2019-079</t>
  </si>
  <si>
    <t>Équipement d'automates biologie moléculaire, réactifs et consommables</t>
  </si>
  <si>
    <t>AUTOMATES BIOLOGIE MOLECULAIRE</t>
  </si>
  <si>
    <t>2023-R053</t>
  </si>
  <si>
    <t>Équipements de spectrométrie de masse</t>
  </si>
  <si>
    <t>2019-088</t>
  </si>
  <si>
    <t>SPECTROMETRIE DE MASSE</t>
  </si>
  <si>
    <t>2019-114</t>
  </si>
  <si>
    <t>Équipements d'automates de biologie</t>
  </si>
  <si>
    <t>Grossiste</t>
  </si>
  <si>
    <t>AUTOMATES DE BIOLOGIE</t>
  </si>
  <si>
    <t>2020-139</t>
  </si>
  <si>
    <t>Équipements d'automates biochimie-immunologie consolidée avec de l’hématologie (cytologie)</t>
  </si>
  <si>
    <t>AUTOMATES BIOCHIMIE-IMMUNOLOGIE CONSOLIDEE AVEC DE L’HEMATOLOGIE (CYTOLOGIE)</t>
  </si>
  <si>
    <t>2020-140</t>
  </si>
  <si>
    <t> Équipements d'automates de biologie délocalisée, réactif et consommable et middleware</t>
  </si>
  <si>
    <t>BIOLOGIE DELOCALISEE</t>
  </si>
  <si>
    <t>2023-R023</t>
  </si>
  <si>
    <t>Équipement d'automates, réactifs et consommables de microbiologie</t>
  </si>
  <si>
    <t>ACHAT, LOCATION ET MAINTENANCE D’EQUIPEMENTS DE MICROBIOLOGIE</t>
  </si>
  <si>
    <t>2020-150</t>
  </si>
  <si>
    <t>Equipements de laboratoire</t>
  </si>
  <si>
    <t>Équipements de réfrigérateurs, congélateurs et dépôt de sang</t>
  </si>
  <si>
    <t>2016-062</t>
  </si>
  <si>
    <t>REFRIGIRATEURS, CONGELATEURS MEDICAUX ET BANQUES DE SANG ET PRESTATIONS ASSOCIEES</t>
  </si>
  <si>
    <t>2021-004</t>
  </si>
  <si>
    <t>Équipements de laboratoires</t>
  </si>
  <si>
    <t>EQUIPEMENTS DE LABORATOIRES</t>
  </si>
  <si>
    <t>2022-056</t>
  </si>
  <si>
    <t>Prestation externalisée d'examens de biologie médicale*</t>
  </si>
  <si>
    <t>2018-034</t>
  </si>
  <si>
    <t>EXTERNALISATION DES EXAMENS DE BIOLOGIE MEDICALE</t>
  </si>
  <si>
    <t>Prestation externalisée d'examens de biologie médicale</t>
  </si>
  <si>
    <t>2023-R079</t>
  </si>
  <si>
    <t>Prestation de métrologie</t>
  </si>
  <si>
    <t>2019-073</t>
  </si>
  <si>
    <t>METROLOGIE, REALISATION DE CONTRÔLE D'EQUIPEMENT DE LABORATOIRE</t>
  </si>
  <si>
    <t>2020-104</t>
  </si>
  <si>
    <t xml:space="preserve">Réactifs, consommables et culture </t>
  </si>
  <si>
    <t>Fourniture de tests rapides de diagnostic de biologie (TDR TROD)</t>
  </si>
  <si>
    <t>2016-051</t>
  </si>
  <si>
    <t>Grossiste et Intermédiaire</t>
  </si>
  <si>
    <t>TESTS RAPIDES DE DIAGNOSTIC DE BIOLOGIE (TDR ET TROD)</t>
  </si>
  <si>
    <t>Consommables de laboratoire</t>
  </si>
  <si>
    <t>2018-045</t>
  </si>
  <si>
    <t>2023-R052</t>
  </si>
  <si>
    <t>CONSOMMABLES DE LABORATOIRE</t>
  </si>
  <si>
    <t>2023-R117</t>
  </si>
  <si>
    <t>Réactifs, consommables captifs pour dispositifs Hémocue de marque Hémocue</t>
  </si>
  <si>
    <t>2018-071</t>
  </si>
  <si>
    <t>2021-016</t>
  </si>
  <si>
    <t>Équipements de tests salivaires pour le dépistage COVID 19</t>
  </si>
  <si>
    <t>FOURNITURE DE TESTS SALIVAIRES POUR LE DEPISTAGE COVID-19</t>
  </si>
  <si>
    <t>FOURNITURE DE TESTS SALIVAIRES POUR LE DEPISTAGE COVID-20</t>
  </si>
  <si>
    <t>2021-052</t>
  </si>
  <si>
    <t>Fourniture de réactifs de bactériologie</t>
  </si>
  <si>
    <t xml:space="preserve">FOURNITURE DE REACTIFS DE BACTERIOLOGIE </t>
  </si>
  <si>
    <t>2022-030</t>
  </si>
  <si>
    <t>2022-069</t>
  </si>
  <si>
    <t>Fourniture de récatifs, de consommables captifs des automates BECTON DICKINSON</t>
  </si>
  <si>
    <t>FOURNITURE DE REACTIFS, DE CONSOMMABLES CAPTIFS DES AUTOMATES BECTON DICKINSON</t>
  </si>
  <si>
    <t>2022-070</t>
  </si>
  <si>
    <t>Fourniture de récatifs, de consommables captifs des automates BIOMERIEUX</t>
  </si>
  <si>
    <t>FOURNITURE DE REACTIFS, DE CONSOMMABLES CAPTIFS DES AUTOMATES BIOMERIEUX</t>
  </si>
  <si>
    <t>2022-071</t>
  </si>
  <si>
    <t>Fourniture de récatifs, de consommables captifs des automates ELITECH</t>
  </si>
  <si>
    <t>FOURNITURE DE REACTIFS, DE CONSOMMABLES CAPTIFS DES AUTOMATES ELITECH</t>
  </si>
  <si>
    <t>2023-R104</t>
  </si>
  <si>
    <t>Solutions innovantes pour lutter contre la résistance anti-microbienne</t>
  </si>
  <si>
    <t>Intermédiaire / grossiste</t>
  </si>
  <si>
    <t>RaDAR - solutions innovantes pour lutter contre la résistance anti-microbienne</t>
  </si>
  <si>
    <t>2023-R024</t>
  </si>
  <si>
    <t>Thérapeutique</t>
  </si>
  <si>
    <t>Fourniture de plasma frais</t>
  </si>
  <si>
    <t>2016-050</t>
  </si>
  <si>
    <t>FOURNITURE DE PLASMA FRAIS</t>
  </si>
  <si>
    <t>Systèmes d’information de laboratoire et d’anatomopathologie et prestations associées</t>
  </si>
  <si>
    <t>2024-R029</t>
  </si>
  <si>
    <t>Automate de biologie moléculaire avec panels syndromiques</t>
  </si>
  <si>
    <t>2024-R026</t>
  </si>
  <si>
    <t>Marché à la demande des CRDN pour démarrage du dépistage néonatal systématique de la drépanocytose en octobre 2024</t>
  </si>
  <si>
    <t>2024-R021</t>
  </si>
  <si>
    <t>Evaluation Externe de la Qualité (EEQ)</t>
  </si>
  <si>
    <t>2024-R011</t>
  </si>
  <si>
    <t xml:space="preserve">Expression du besoin </t>
  </si>
  <si>
    <t xml:space="preserve">Consultation </t>
  </si>
  <si>
    <t>BIOMÉDICAL</t>
  </si>
  <si>
    <t>FAMILLE</t>
  </si>
  <si>
    <t>2020-093</t>
  </si>
  <si>
    <t>Anesthésie et réanimation</t>
  </si>
  <si>
    <t>Équipements de perfusion et petit monitorage</t>
  </si>
  <si>
    <t>2015-049</t>
  </si>
  <si>
    <t>Biomédical</t>
  </si>
  <si>
    <t>PERFUSION ET PETIT MONITORAGE</t>
  </si>
  <si>
    <t>2020-030</t>
  </si>
  <si>
    <t>Équipements de défibrillation</t>
  </si>
  <si>
    <t>2016-028</t>
  </si>
  <si>
    <t>DEFIBRILLATEURS</t>
  </si>
  <si>
    <t>2023-R056</t>
  </si>
  <si>
    <t>2020-046</t>
  </si>
  <si>
    <t>Équipement de ventilation, d’exploration fonctionnelle respiratoire, logiciel de gestion des données, casque vr et monitorage lourd</t>
  </si>
  <si>
    <t>2016-054</t>
  </si>
  <si>
    <t>EQUIPEMENT DE VENTILATION, VENTILATION DE TRANSPORT, EXPLORATION FONCTIONELLE RESPIRATOIRE, LOGICIEL DE GESTION DES DONNEES, CASQUE VR ET MONITORAGE LOURD</t>
  </si>
  <si>
    <t>2021-067</t>
  </si>
  <si>
    <t>Équipements de néonatologie et de maternité</t>
  </si>
  <si>
    <t>2018-043</t>
  </si>
  <si>
    <t>FOURNITURE, MISE EN SERVICE ET MAINTENANCE D’EQUIPEMENTS DE NEONATOLOGIE ET DE MATERNITE</t>
  </si>
  <si>
    <t>2020-145</t>
  </si>
  <si>
    <t>Équipements d'assistance par oxygénation</t>
  </si>
  <si>
    <t>ASSISTANCE PAR OXYGENATION</t>
  </si>
  <si>
    <t>2021-014</t>
  </si>
  <si>
    <t>Équipement de défibrillation automatique</t>
  </si>
  <si>
    <t>FOURNITURE DE DEFIBRILLATEUR AUTOMATIQUE EXTERNE</t>
  </si>
  <si>
    <t>2023-R019</t>
  </si>
  <si>
    <t>Équipements de perfusion automatisée, ambulatoire et monitorage de spécialité</t>
  </si>
  <si>
    <t>2021-017</t>
  </si>
  <si>
    <t>Equipements de perfusion automatisée, ambulatoire et monitorage de spécialité</t>
  </si>
  <si>
    <t>2021-026</t>
  </si>
  <si>
    <t>Équipements d'incubateur à CO²</t>
  </si>
  <si>
    <t>INCUBATEUR A CO2</t>
  </si>
  <si>
    <t>INCUBATEUR A CO3</t>
  </si>
  <si>
    <t>2022-043</t>
  </si>
  <si>
    <t>Équipements de néonatologie et maternité</t>
  </si>
  <si>
    <t>Biomedical</t>
  </si>
  <si>
    <t>2021-033</t>
  </si>
  <si>
    <t>Bloc opératoire</t>
  </si>
  <si>
    <t>Gestion de parc d'instrumentation et moteurs chirurgicaux</t>
  </si>
  <si>
    <t>2016-061</t>
  </si>
  <si>
    <t>Gestion de parc et instrumentation</t>
  </si>
  <si>
    <t>2021-050</t>
  </si>
  <si>
    <t>Fourniture de dispositifs pour la chirurgie coelioscopique, sutures et agrafes mécaniques</t>
  </si>
  <si>
    <t>2018-001</t>
  </si>
  <si>
    <t>FOURNITURE DE DISPOSITIFS À USAGE UNIQUE ET USAGE MULTIPLE POUR LA CHIRURGIE COELIOSCOPIQUE, SUTURES ET AGRAFES MÉCANIQUES</t>
  </si>
  <si>
    <t>Équipements de bloc opératoire en mode d'achat grossiste</t>
  </si>
  <si>
    <t>2019-007</t>
  </si>
  <si>
    <t>2024-R012</t>
  </si>
  <si>
    <t xml:space="preserve">BLOC OPERATOIRE </t>
  </si>
  <si>
    <t>Équipements de bloc opératoire en mode d'achat intermédiaire</t>
  </si>
  <si>
    <t>2023-R072</t>
  </si>
  <si>
    <t>FOURNITURE, LIVRAISON, INSTALLATION ET MISE EN SERVICE D’EQUIPEMENTS LOURDS DE BLOC OPERATOIRE</t>
  </si>
  <si>
    <t>2022-003</t>
  </si>
  <si>
    <t>Équipements lourds de bloc opératoire</t>
  </si>
  <si>
    <t>Environnement du patient</t>
  </si>
  <si>
    <t>2021-042</t>
  </si>
  <si>
    <t>Équipements d'électrochirurgie</t>
  </si>
  <si>
    <t>2020-083</t>
  </si>
  <si>
    <t>ELECTROCHIRURGIE</t>
  </si>
  <si>
    <t>2020-131</t>
  </si>
  <si>
    <t>Équipements de stérilisation et de lavage</t>
  </si>
  <si>
    <t>ACQUISITION, MISE EN SERVICE ET INSTALLATION D’EQUIPEMENTS DE STERILISATION, DE LAVAGE ET PRESTATIONS ASSOCIEES</t>
  </si>
  <si>
    <t>2021-015</t>
  </si>
  <si>
    <t>Prestation de location de plateforme de lithotritie extra corporelle</t>
  </si>
  <si>
    <t>Location courte durée d’une plateforme de lithotritie extra corporelle</t>
  </si>
  <si>
    <t>2021-064</t>
  </si>
  <si>
    <t>Équipements de systèmes robotisés pour la chirurgie orthopédique</t>
  </si>
  <si>
    <t>Systèmes robotisés pour la chirurgie orthopédique</t>
  </si>
  <si>
    <t>2023-R014</t>
  </si>
  <si>
    <t>Fourniture de lasers chirurgicaux avec maintenance et consommables associés</t>
  </si>
  <si>
    <t>2022-017</t>
  </si>
  <si>
    <t>Consultation et exploration fonctionnelle</t>
  </si>
  <si>
    <t>Équipements d'ophtalmologie en mode d'achat grossiste</t>
  </si>
  <si>
    <t>2018-009</t>
  </si>
  <si>
    <t>FOURNITURE, INSTALLATION ET MAINTENANCE D’ÉQUIPEMENTS D’OPHTALMOLOGIE ET PRESTATIONS ASSOCIÉES</t>
  </si>
  <si>
    <t>2019-069</t>
  </si>
  <si>
    <t>Équipements d'exploration fonctionnelle</t>
  </si>
  <si>
    <t>EXPLORATIONS FONCTIONNELLES</t>
  </si>
  <si>
    <t>Équipement d'exploration fonctionnelle</t>
  </si>
  <si>
    <t>2024-R015</t>
  </si>
  <si>
    <t>2021-010</t>
  </si>
  <si>
    <t>Fourniture de produits de soins et matériels médicaux dentaires</t>
  </si>
  <si>
    <t>Catalogue dentaire</t>
  </si>
  <si>
    <t>2022-022</t>
  </si>
  <si>
    <t xml:space="preserve">Équipements d'ophtalmologie en mode d'achat intermédiaire
</t>
  </si>
  <si>
    <t>ACQUISITION, LOCATION-MAINTENANCE, LOCATION-MAINTENANCE AVEC OPTION D’ACHAT D’EQUIPEMENTS D’OPHTALMOLOGIE ET PRESTATIONS ASSOCIEES</t>
  </si>
  <si>
    <t>2022-052</t>
  </si>
  <si>
    <t>Équipement de thermométrie</t>
  </si>
  <si>
    <t>Acquisition de thermométrie et prestation associée</t>
  </si>
  <si>
    <t>2020-135</t>
  </si>
  <si>
    <t>Produits de soins, matériels médicaux pour les secteur médico-social</t>
  </si>
  <si>
    <t>2022-041</t>
  </si>
  <si>
    <t>Equipements de pharmacie</t>
  </si>
  <si>
    <t>Équipement d'automate de dispensation nominative</t>
  </si>
  <si>
    <t>2017-028</t>
  </si>
  <si>
    <t>Automate de dispensation nominative</t>
  </si>
  <si>
    <t>2020-117</t>
  </si>
  <si>
    <t>Équipements de préparation de chimiothérapie</t>
  </si>
  <si>
    <t>AUTOMATES DE CHIMIOTHERAPIE</t>
  </si>
  <si>
    <t>2020-111</t>
  </si>
  <si>
    <t>Imagerie</t>
  </si>
  <si>
    <t>Équipement de dosimétrie et radioprotection</t>
  </si>
  <si>
    <t>2016-031</t>
  </si>
  <si>
    <t>DOSIMETRIE ET RADIOPROTECTION</t>
  </si>
  <si>
    <t>2021-003</t>
  </si>
  <si>
    <t>Équipement d'endoscopie en mode d'achat grossiste</t>
  </si>
  <si>
    <t>2016-060</t>
  </si>
  <si>
    <t>ENDOSCOPIE GROSSISTE</t>
  </si>
  <si>
    <t>2021-023</t>
  </si>
  <si>
    <t>Équipement d'endoscopie en mode d'achat intermédiaire</t>
  </si>
  <si>
    <t>ENDOSCOPIE INTERMEDIAIRE</t>
  </si>
  <si>
    <t>2021-006</t>
  </si>
  <si>
    <t>Équipement de radiologie en mode d'achat intermédiaire</t>
  </si>
  <si>
    <t>2017-065</t>
  </si>
  <si>
    <t>RADIOLOGIE</t>
  </si>
  <si>
    <t>2021-058</t>
  </si>
  <si>
    <t>Équipement de radiologie en mode d'achat grossiste</t>
  </si>
  <si>
    <t>FOURNITURE D'EQUIPEMENTS DE RADIOLOGIE ET PRESTATIONS ASSOCIEES EN ACHAT-REVENTE</t>
  </si>
  <si>
    <t>2022-055</t>
  </si>
  <si>
    <t>Solution de plateforme de teleradiologie et realisation de prestations d’interpretation d’images et vacations</t>
  </si>
  <si>
    <t>2018-039</t>
  </si>
  <si>
    <t>FOURNITURE, INSTALLATION, MAINTENANCE D’UNE  PLATEFORME DE TELERADIOLOGIE ET REALISATION DE PRESTATIONS D’INTERPRETATION D’IMAGES ET VACATIONS</t>
  </si>
  <si>
    <t>2021-065</t>
  </si>
  <si>
    <t>FOURNITURE, INSTALLATION, MISE EN SERVICE, ET MAINTENANCE D’EQUIPEMENTS D’ENDOSCOPIE</t>
  </si>
  <si>
    <t>2023-R025</t>
  </si>
  <si>
    <t>Échographes et équipements de désinfection des sondes en achat revente</t>
  </si>
  <si>
    <t>2019-070</t>
  </si>
  <si>
    <t>FOURNITURE D’ECHOGRAPHES ET D’EQUIPEMENTS DE DESINFECTION DES SONDES ET PRESTATIONS ASSOCIEES EN ACHAT REVENTE</t>
  </si>
  <si>
    <t>2022-015</t>
  </si>
  <si>
    <t>Prestation de gestion de parc d'échographes en intermédiaire</t>
  </si>
  <si>
    <t>2019-071</t>
  </si>
  <si>
    <t xml:space="preserve">ACQUISITION ET LOCATION-MAINTENANCE SANS OPTION D'ACHAT D’ECHOGRAPHES PAR DOMAINE CLINIQUE ET PRESTATIONS ASSOCIEES </t>
  </si>
  <si>
    <t>2019-084</t>
  </si>
  <si>
    <t>SCAN IRM en mode d'achat Intermédiaire</t>
  </si>
  <si>
    <t>SCAN IRM Intermédiaire</t>
  </si>
  <si>
    <t>2023-R112</t>
  </si>
  <si>
    <t>2019-085</t>
  </si>
  <si>
    <t>SCAN IRM en mode d'achat grossiste</t>
  </si>
  <si>
    <t>SCAN IRM Achat revente</t>
  </si>
  <si>
    <t>2024-R028</t>
  </si>
  <si>
    <t>Scanners de lames</t>
  </si>
  <si>
    <t>2018-011</t>
  </si>
  <si>
    <t>2023-R042</t>
  </si>
  <si>
    <t xml:space="preserve">FOURNITURE DE SYSTEMES DE NUMERISATION ET D’ANALYSE D’IMAGES EN ANATOMO-PATHOLOGIE, SCANNERS DE LAMES ET PRESTATIONS ASSOCIEES </t>
  </si>
  <si>
    <t>2020-009</t>
  </si>
  <si>
    <t>Équipements d'intelligence artificielle en imagerie</t>
  </si>
  <si>
    <t>INTELLIGENCE ARTIFICIELLE en imagerie</t>
  </si>
  <si>
    <t>2020-010</t>
  </si>
  <si>
    <t>Équipements et logiciels pour la médecine nucléaire</t>
  </si>
  <si>
    <t>FOURNITURE, INSTALLATION ET MAINTENANCE D’ÉQUIPEMENTS ET LOGICIELS POUR LA MEDECINE NUCLEAIRE</t>
  </si>
  <si>
    <t>2023-R076</t>
  </si>
  <si>
    <t>2020-088</t>
  </si>
  <si>
    <t>Prestation de location-maintenance de scanner d’urgence</t>
  </si>
  <si>
    <t>MAD SCANNER D'URGENCE TELERADIOLOGIE</t>
  </si>
  <si>
    <t>2020-092</t>
  </si>
  <si>
    <t>Prestation de gestion de parc d'échographes</t>
  </si>
  <si>
    <t>GESTION DE PARC D'ECHOGRAPHES</t>
  </si>
  <si>
    <t>2021-009</t>
  </si>
  <si>
    <t>Solution de télédiagnostic en électroencéphalographie et en polysomnographie</t>
  </si>
  <si>
    <t>Solution logicielle pour le télédiagnostic en électroencéphalographie et en polysomnographie, équipements et services associés</t>
  </si>
  <si>
    <t>2021-036</t>
  </si>
  <si>
    <t>Prestation d’externalisation des interprétations des examens d’imagerie médicale</t>
  </si>
  <si>
    <t>TELERADIOLOGIE EN PRESENTIELLE</t>
  </si>
  <si>
    <t>2021-059</t>
  </si>
  <si>
    <t>Solution PACS, VNA, modules d'IA et archivage</t>
  </si>
  <si>
    <t>FOURNITURE, INSTALLATION, MAINTENANCE D'UNE SOLUTION PACS,VNA, RIS, MODULES D'IA ET  ARCHIVAGE ASSOCIEE</t>
  </si>
  <si>
    <t>2021-060</t>
  </si>
  <si>
    <t>Équipements d'imagerie peropératoire</t>
  </si>
  <si>
    <t>Equipements d'imagerie peropératoire</t>
  </si>
  <si>
    <t>2022-018</t>
  </si>
  <si>
    <t>Équipement de scanographe spectral en mode d'achat intermédiaire</t>
  </si>
  <si>
    <t>FOURNITURE DE SOLUTION DE SCANOGRAPHE SPECTRAL</t>
  </si>
  <si>
    <t>2022-031</t>
  </si>
  <si>
    <t>Équipement de scanographe spectral en mode d'achat grossiste</t>
  </si>
  <si>
    <t>FOURNITURE DE SOLUTION DE SCANOGRAPHE SPECTRAL EN ACHAT-REVENTE</t>
  </si>
  <si>
    <t>2020-042</t>
  </si>
  <si>
    <t>Maintenance et contrôle qualité</t>
  </si>
  <si>
    <t>Prestation de tierce maintenance d'équipements biomédicaux</t>
  </si>
  <si>
    <t>2016-041</t>
  </si>
  <si>
    <t>TIERCE MAINTENANCE</t>
  </si>
  <si>
    <t>2024-R035</t>
  </si>
  <si>
    <t>2022-004</t>
  </si>
  <si>
    <t>Prestations de maintenance équipements de radiologie</t>
  </si>
  <si>
    <t>2019-099</t>
  </si>
  <si>
    <t>MAINTENANCE RADIOLOGIE ET CONSTRUCTEURS</t>
  </si>
  <si>
    <t>2024-R016</t>
  </si>
  <si>
    <t>2020-026</t>
  </si>
  <si>
    <t>Prestation de contrôle qualité des équipements d'imagerie, de radiothérapie et de médecine nucléaire</t>
  </si>
  <si>
    <t>CONTRÔLE QUALITE</t>
  </si>
  <si>
    <t>2023-R043</t>
  </si>
  <si>
    <t>Thérapie</t>
  </si>
  <si>
    <t>Équipements de dialyse</t>
  </si>
  <si>
    <t>2018-063</t>
  </si>
  <si>
    <t>Fourniture d’équipements de dialyse prestations associées</t>
  </si>
  <si>
    <t>Équipement de radiothérapie</t>
  </si>
  <si>
    <t>2019-076</t>
  </si>
  <si>
    <t>2024-R017</t>
  </si>
  <si>
    <t xml:space="preserve">RADIOTHERAPIE </t>
  </si>
  <si>
    <t>2023-R119</t>
  </si>
  <si>
    <t>Équipement de thérapie à pression négative</t>
  </si>
  <si>
    <t>2023-R096</t>
  </si>
  <si>
    <t>TPN</t>
  </si>
  <si>
    <t>ENVIRONNEMENT DU PATIENT</t>
  </si>
  <si>
    <t>Numéro procédure</t>
  </si>
  <si>
    <t xml:space="preserve">FAMILLE </t>
  </si>
  <si>
    <t>2019-116</t>
  </si>
  <si>
    <t xml:space="preserve">Robots de chirurgie </t>
  </si>
  <si>
    <t>ROBOTS DE CHIRURGIE</t>
  </si>
  <si>
    <t>2024-R007</t>
  </si>
  <si>
    <t xml:space="preserve">Outils de pédagogiques de rééducation </t>
  </si>
  <si>
    <t>Environnement du Patient</t>
  </si>
  <si>
    <t>SOLUTION PEDAGOGIQUE, EQUIPEMENTS, CONSOMMABLES ET PRESTATIONS POUR LA MEDECINE TRAUMATOLOGIQUE</t>
  </si>
  <si>
    <t>2023-R009</t>
  </si>
  <si>
    <t>Équipement de prise en charge du patient et du résident</t>
  </si>
  <si>
    <t>Équipements et mobiliers medicalises</t>
  </si>
  <si>
    <t>2018-057</t>
  </si>
  <si>
    <t>ACQUISITION ET LOCATION EQUIPEMENTS ET MOBILIERS MEDICALISES POUR LES ETABLISSEMENTS DE SANTE</t>
  </si>
  <si>
    <t>Produits de soins et matériels médicaux spécial medico-social</t>
  </si>
  <si>
    <t>CATALOGUE PRODUITS DE SOINS, DE MATERIELS MEDICAUX ET PRESTATIONS ASSOCIEES POUR LE SECTEUR MEDICO-SOCIAL</t>
  </si>
  <si>
    <t>2023-R103</t>
  </si>
  <si>
    <t>2023-R106</t>
  </si>
  <si>
    <t>Équipement de prévention de la thromboembolie veineuse</t>
  </si>
  <si>
    <t>APPAREIL DE PREVENTION DE LA THROMBOEMBOLIE VEINEUSE EN LOCATION DE MAINTENANCE A L’USAGE</t>
  </si>
  <si>
    <t>2023-R091</t>
  </si>
  <si>
    <t>Solution de soin et de bien-être psychologique et physiologique</t>
  </si>
  <si>
    <t>2023-R061</t>
  </si>
  <si>
    <t>Incendie et secours</t>
  </si>
  <si>
    <t>Équipements de soin et de secours pour les services d'urgence</t>
  </si>
  <si>
    <t>ACQUISITION D'EQUIPEMENTS DE SECOURISME, DE PEDAGOGIE, D'ERGONOMIE, D'INTERVENTION ET DE SOIN POUR LES SERVICES D'URGENCE</t>
  </si>
  <si>
    <t>2023-R062</t>
  </si>
  <si>
    <t>Équipements de tentes d'urgence et unités de décontamination</t>
  </si>
  <si>
    <t>SOLUTION DE DEPLOIEMENT D'URGENCE SANITAIRE, HOSPITALIERE ET DE SECOURS</t>
  </si>
  <si>
    <t>2022-050</t>
  </si>
  <si>
    <t>Mobilier médicalisé</t>
  </si>
  <si>
    <t>Équipements d'hygiène, de soin, de transfert du patient et de pesage</t>
  </si>
  <si>
    <t>2019-022</t>
  </si>
  <si>
    <t>FOURNITURE D’EQUIPEMENTS D’HYGIENE, DE SOINS, DE TRANSFERT DU PATIENT, PESAGE ET PRESTATIONS ASSOCIEES</t>
  </si>
  <si>
    <t>2023-030</t>
  </si>
  <si>
    <t>Location de supports thérapeutiques et appareils de prévention de la thromboembolie veineuse</t>
  </si>
  <si>
    <t>2019-035</t>
  </si>
  <si>
    <t>ACQUISITION ET LOCATION DES MATELAS THERAPEUTIQUES, DE MATELAS DE TRANSFERT ET D'APPAREILS DE PREVENTION DE LA THROMBOEMBOLIE VEINEUSE</t>
  </si>
  <si>
    <t>2020-011</t>
  </si>
  <si>
    <t>Lits et mobiliers médicalisés</t>
  </si>
  <si>
    <t>LITS ET MOBILIERS MEDICALISES</t>
  </si>
  <si>
    <t>2024-R025</t>
  </si>
  <si>
    <t xml:space="preserve">Équipement dédié à la chambre, gestion de parc de lits et mobiliers associés </t>
  </si>
  <si>
    <t>ACQUISITION ET GESTION DE PARC DE LITS MEDICALISES (COURTS ET LONGS SEJOURS) ET DE MOBILIERS POUR CHAMBRE ET LIEU DE VIE AVEC MAINTENANCE</t>
  </si>
  <si>
    <t>2020-118</t>
  </si>
  <si>
    <t>Réeducation</t>
  </si>
  <si>
    <t>Dispositif de mobilisation active et passive de la marche</t>
  </si>
  <si>
    <t>2019-087</t>
  </si>
  <si>
    <t>DISPOSITIF DE MOBILISATION ACTIVE ET PASSIVE DE LA MARCHE</t>
  </si>
  <si>
    <t>Équipements de réeducation</t>
  </si>
  <si>
    <t>EQUIPEMENTS DE REEDUCATION (PLATEAUX TECHNIQUES SPECIALISES EN SSR)</t>
  </si>
  <si>
    <t>2023-R090</t>
  </si>
  <si>
    <t>EQUIPEMENTS D'ANALYSE POUR LA REEDUCATION ET LA KINESITHERAPIE</t>
  </si>
  <si>
    <t>Pédiatrie, petite enfance et obstétrique</t>
  </si>
  <si>
    <t>2023-R085</t>
  </si>
  <si>
    <t>RESTAURATION</t>
  </si>
  <si>
    <t>2020-136</t>
  </si>
  <si>
    <t>Denrées alimentaires</t>
  </si>
  <si>
    <t>Fourniture de denrées alimentaires - IDF</t>
  </si>
  <si>
    <t>2017-056</t>
  </si>
  <si>
    <t>Restauration</t>
  </si>
  <si>
    <t>Hôtellerie</t>
  </si>
  <si>
    <t>FOURNITURE DE DENREES ALIMENTAIRES IDF</t>
  </si>
  <si>
    <t>2024-R008</t>
  </si>
  <si>
    <t>Fourniture de denrées alimentaires - National</t>
  </si>
  <si>
    <t>2021-051</t>
  </si>
  <si>
    <t>Fourniture de Pains et de viennoiseries Frais - IDF</t>
  </si>
  <si>
    <t>Fourniture de Pains et de viennoiseries Frais
Lot n°1 : Pains et viennoiseries frais nord (Départements d’Ile-de-France nord (nord 75, nord 77, nord 78, 92, 93, 95, 60)
Lot n°2 : Pains et viennoiseries frais sud (Départements d’Ile-de-France sud (sud 75, sud 77, sud 78, 91, 94)</t>
  </si>
  <si>
    <t>2023-R012</t>
  </si>
  <si>
    <t>Équipements de restauration</t>
  </si>
  <si>
    <t>Fourniture de barquettes, films d'operculage et consommables à usage unique</t>
  </si>
  <si>
    <t>2019-098</t>
  </si>
  <si>
    <t>Fourniture et livraison de barquettes, films alimentaires et autres consommables à usage unique</t>
  </si>
  <si>
    <t>2021-027</t>
  </si>
  <si>
    <t>Équipements de restauration collective</t>
  </si>
  <si>
    <t>FOURNITURE DE MATERIELS DE RESTAURATION COLLECTIVE ET PRESTATIONS DE SERVICES ASSOCIES</t>
  </si>
  <si>
    <t>2022-016</t>
  </si>
  <si>
    <t>Équipements de distribution de repas</t>
  </si>
  <si>
    <t>Equipements DE DISTRIBUTION DE REPAS  ET PRESTATIONS ASSOCIÉES EN ACHAT-REVENTE</t>
  </si>
  <si>
    <t>2022-020</t>
  </si>
  <si>
    <t>Assiettes, cloches et raviers en porcelaine</t>
  </si>
  <si>
    <t>FOURNITURE D'ASSIETTES EN PORCELAINE OU AUTRES MATERIAUX</t>
  </si>
  <si>
    <t>2023-022</t>
  </si>
  <si>
    <t>Équipements de chariots de distribution de repas par induction</t>
  </si>
  <si>
    <t>EquipementsS DE DISTRIBUTION DE REPAS PAR INDUCTION ET PRESTATIONS ASSOCIÉES EN ACHAT-REVENTE</t>
  </si>
  <si>
    <t>Fontaines à eau</t>
  </si>
  <si>
    <t>2023-R110</t>
  </si>
  <si>
    <t>Fourniture de fontaines à eau</t>
  </si>
  <si>
    <t>Barquettes Inox et équipements de scellage adaptés</t>
  </si>
  <si>
    <t xml:space="preserve">
2024-R019</t>
  </si>
  <si>
    <t>2023-011</t>
  </si>
  <si>
    <t>Solution globale d'équipements de thermoscelleuses</t>
  </si>
  <si>
    <t>2019-054</t>
  </si>
  <si>
    <t>SOLUTION D'EQUIPEMENT DE CONDITIONNEMENT ALIMENTAIRE PAR THERMOSCELLEUSES ET PRESTATIONS ASSOCIEES</t>
  </si>
  <si>
    <t>2021-061</t>
  </si>
  <si>
    <t>Prestations de service</t>
  </si>
  <si>
    <t>Prestations de services de restauration collective et livraison de repas en liaison froide</t>
  </si>
  <si>
    <t>Lot n°2 Prestations de services de restauration collective, livraison de repas en liaison froide</t>
  </si>
  <si>
    <t>2021-007</t>
  </si>
  <si>
    <t>Prestations de service de restauration collective</t>
  </si>
  <si>
    <t>LOT 1 ASSISTANCE A LA PRODUCTION DES REPAS SUR LE(S) SITE(S) DU 
BENEFICIAIRE
PRESTATIONS DE SERVICES DE RESTAURATION COLLECTIVE</t>
  </si>
  <si>
    <t>HÔTELLERIE SERVICES GÉNÉRAUX</t>
  </si>
  <si>
    <t>2020-041</t>
  </si>
  <si>
    <t>Blanchisserie</t>
  </si>
  <si>
    <t>Prestation d'entretien du linge résidents</t>
  </si>
  <si>
    <t>Prestation externalisée d'entretien du linge résidents</t>
  </si>
  <si>
    <t>2023-R095</t>
  </si>
  <si>
    <t xml:space="preserve">Prestations d'entretien du linge résidents hors site avec acquisition ou location maintenance avec option achat </t>
  </si>
  <si>
    <t>2021-041</t>
  </si>
  <si>
    <t>Prestation d'entretien du linge plat et professionnel</t>
  </si>
  <si>
    <t>ENTRETIEN ET LOCATION DE LINGE PLAT ET LINGE PROFESSIONNEL</t>
  </si>
  <si>
    <t>2023-R059</t>
  </si>
  <si>
    <t>Consommables</t>
  </si>
  <si>
    <t>Fourniture de produits d'incontinence et d'hygiène</t>
  </si>
  <si>
    <t>2019-043</t>
  </si>
  <si>
    <t>Fournitures d'incontinence et services associés</t>
  </si>
  <si>
    <t>2023-R097</t>
  </si>
  <si>
    <t>Équipements et consommables de bureau</t>
  </si>
  <si>
    <t>Fournitures de bureau, papier et consommables informatiques</t>
  </si>
  <si>
    <t>2019-021</t>
  </si>
  <si>
    <t>Services Généraux</t>
  </si>
  <si>
    <t>Equipement/Fournitures</t>
  </si>
  <si>
    <t xml:space="preserve">Fournitures de bureau, papier, consommables informatiques </t>
  </si>
  <si>
    <t>2023-R108</t>
  </si>
  <si>
    <t>Consommables informatiques recyclés</t>
  </si>
  <si>
    <t>2022-036</t>
  </si>
  <si>
    <t>Équipement de mobilier de bureau</t>
  </si>
  <si>
    <t>MOBILIER DE BUREAU/QVT</t>
  </si>
  <si>
    <t>2023-R068</t>
  </si>
  <si>
    <t>Fourniture de linge</t>
  </si>
  <si>
    <t>Fourniture de linge et habillement</t>
  </si>
  <si>
    <t>2020-002</t>
  </si>
  <si>
    <t xml:space="preserve">Achat de linge et habillement </t>
  </si>
  <si>
    <t>2020-014</t>
  </si>
  <si>
    <t>Fourniture de tenues professionnelles et EPI</t>
  </si>
  <si>
    <t>Tenues professionnelles et équipement de protection individuelle (EPI)</t>
  </si>
  <si>
    <t>2020-037</t>
  </si>
  <si>
    <t>Gestion des déchets</t>
  </si>
  <si>
    <t>Gestion des déchets et prestations associées</t>
  </si>
  <si>
    <t>2020-137</t>
  </si>
  <si>
    <t>Prestation de gestion des DASRI</t>
  </si>
  <si>
    <t xml:space="preserve">Gestion des DASRI diffus </t>
  </si>
  <si>
    <t>2021-075</t>
  </si>
  <si>
    <t>Prestation de lavage de conteneurs à déchets</t>
  </si>
  <si>
    <t>PRESTATION DE LAVAGE DE CONTENEURS A DECHETS</t>
  </si>
  <si>
    <t>2024-R009</t>
  </si>
  <si>
    <t>2023-R069</t>
  </si>
  <si>
    <t>Prestation de gestion des biodéchets</t>
  </si>
  <si>
    <t>Gestion des biodéchets</t>
  </si>
  <si>
    <t>Prestation de gestion des biodéchets par région</t>
  </si>
  <si>
    <t>2024-R022</t>
  </si>
  <si>
    <t>Gestion des biodéchets quatre régions Bretagne, Normandie, Pays de la Loire et Centre Val DE Loire</t>
  </si>
  <si>
    <t>2021-038</t>
  </si>
  <si>
    <t>Nettoyage et hygiène</t>
  </si>
  <si>
    <t>Produits d'entretien des locaux et d'hygiène corporelle, consommables pour la collecte des déchets et arts de la table</t>
  </si>
  <si>
    <t>2018-022</t>
  </si>
  <si>
    <t>Produits et matériels d'entretien des locaux de collecte des déchet, d'hygiène corporelle, de restauration et d'arts de la table</t>
  </si>
  <si>
    <t>2021-071</t>
  </si>
  <si>
    <t>Prestation de nettoyage et bionettoyage des locaux</t>
  </si>
  <si>
    <t>PRESTATIONS DE SERVICES DE NETTOYAGE ET BIO-NETTOYAGE DES LOCAUX ET SERVICES ASSOCIES</t>
  </si>
  <si>
    <t>2023-R102</t>
  </si>
  <si>
    <t>Nettoyage et bionettoyage des locaux</t>
  </si>
  <si>
    <t>2019-105</t>
  </si>
  <si>
    <t>Paiement et financement</t>
  </si>
  <si>
    <t>Solution de paiement par carte achat</t>
  </si>
  <si>
    <t>2022-023</t>
  </si>
  <si>
    <t>Prestations de déménagement</t>
  </si>
  <si>
    <t>2018-047</t>
  </si>
  <si>
    <t xml:space="preserve">Prestation d'accompagnement et de transfert d'entreprises </t>
  </si>
  <si>
    <t>2022-045</t>
  </si>
  <si>
    <t>Solution de gestion des flux documentaires</t>
  </si>
  <si>
    <t>SOLUTIONS DE GESTION DES FLUX DOCUMENTAIRES</t>
  </si>
  <si>
    <t>2022-062</t>
  </si>
  <si>
    <t>Prestation d'abonnements de journaux, revues et périodiques</t>
  </si>
  <si>
    <t>Fourniture d’abonnements de journaux, revues et périodiques d’information générale ou spécialisée, français et étrangers</t>
  </si>
  <si>
    <t>2023-R092</t>
  </si>
  <si>
    <t>Prestation de mise à disposition de plateforme de services de proximité (conciergerie)</t>
  </si>
  <si>
    <t>2023-R041</t>
  </si>
  <si>
    <t>Prestations intellectuelles</t>
  </si>
  <si>
    <t>PRESTATIONS DE CONCIERGERIE</t>
  </si>
  <si>
    <t>2023-R087</t>
  </si>
  <si>
    <t>Fourniture de titres restaurants et cartes cadeaux</t>
  </si>
  <si>
    <t xml:space="preserve">Hôtellerie </t>
  </si>
  <si>
    <t>Fourniture et livraison de titres restaurants et cartes cadeaux</t>
  </si>
  <si>
    <t>2020-024</t>
  </si>
  <si>
    <t>Ressources humaines</t>
  </si>
  <si>
    <t>Prestations d'intérim paramédical Ile de France</t>
  </si>
  <si>
    <t>2023-R063</t>
  </si>
  <si>
    <t>Prestations d'intérim paramédical et médico administratif national</t>
  </si>
  <si>
    <t>Prestations d'intérim paramédical</t>
  </si>
  <si>
    <t>Consultation et mise</t>
  </si>
  <si>
    <t>LOGISTIQUE</t>
  </si>
  <si>
    <t>Numéro de marché</t>
  </si>
  <si>
    <t>2022-035</t>
  </si>
  <si>
    <t>Équipement de stockage et de manutention</t>
  </si>
  <si>
    <t>Équipements logistiques de manutention</t>
  </si>
  <si>
    <t>Logistique</t>
  </si>
  <si>
    <t>Fournitures de moyens de manutention</t>
  </si>
  <si>
    <t>2023-R031</t>
  </si>
  <si>
    <t xml:space="preserve">Fourniture d’équipements logistiques dédiés au circuit du linge et des déchets </t>
  </si>
  <si>
    <t>Fourniture d’équipements logistiques dédiés au circuit du linge et des déchets</t>
  </si>
  <si>
    <t>2023-R033</t>
  </si>
  <si>
    <t>Exosquelettes (actifs et passifs)</t>
  </si>
  <si>
    <t>Équipements d'exosquelettes</t>
  </si>
  <si>
    <t>ACQUISITION D'EXOSQUELETTES ERGONOMIQUES PERMETTANT DE RÉDUIRE LA CHARGE PHYSIQUE LIÉE À UNE ACTIVITÉ PROFESSIONNELLE</t>
  </si>
  <si>
    <t>2023-R057</t>
  </si>
  <si>
    <t>FOURNITURE D’EXOSQUELETTES (ROBOTS ET DISPOSITIFS d’ASSISTANCE PHYSIQUE A CONTENTION), AVEC PRESTATIONS ANNEXES</t>
  </si>
  <si>
    <t>2021-032</t>
  </si>
  <si>
    <t>Mobilier de bloc, PUI et magasin</t>
  </si>
  <si>
    <t>Équipement d'armoire sécurisée de pharmacie</t>
  </si>
  <si>
    <t>2017-071</t>
  </si>
  <si>
    <t>FOURNITURE, MISE EN SERVICE ET MAINTENANCE D’ARMOIRES SECURISEES DE PHARMACIE</t>
  </si>
  <si>
    <t>2021-024</t>
  </si>
  <si>
    <t>Équipements logistiques de distribution de médicaments et dispositif médicaux en mode d'achat grossiste</t>
  </si>
  <si>
    <t>LOGISTIQUE ET DISTRIBUTION DES DISPOSITIFS MEDICAUX ET DU MEDICAMENT</t>
  </si>
  <si>
    <t>2022-006</t>
  </si>
  <si>
    <t>Équipements logistiques de distribution d'EPI</t>
  </si>
  <si>
    <t>LOGISTIQUE ET DISTRIBUTION D'EQUIPEMENTS DE PROTECTION INDIVIDUELS (EPI)</t>
  </si>
  <si>
    <t>2022-013</t>
  </si>
  <si>
    <t>Équipement d'armoire RFID</t>
  </si>
  <si>
    <t>ACQUISITION, MISE EN SERVICE ET MAINTENANCE D’ARMOIRE RFID</t>
  </si>
  <si>
    <t>2022-027</t>
  </si>
  <si>
    <t>Équipements logistiques de distribution de médicaments et dispositif médicaux en mode d'achat intermédiaire</t>
  </si>
  <si>
    <t>2023-R032</t>
  </si>
  <si>
    <t>Robots autonomes</t>
  </si>
  <si>
    <t>Équipements de transport de charge par véhicule robotisé</t>
  </si>
  <si>
    <t xml:space="preserve">SOLUTION DE TRANSPORT DE CHARGES PAR VEHICULE ROBOTISE POUR LES FLUX LOGISTIQUES ET PRESTATIONS </t>
  </si>
  <si>
    <t>2024-R023</t>
  </si>
  <si>
    <t>Prestation de transport de prélèvements biologiques par drones</t>
  </si>
  <si>
    <t>BÂTIMENT</t>
  </si>
  <si>
    <t>2023-004</t>
  </si>
  <si>
    <t>Fournitures d'atelier</t>
  </si>
  <si>
    <t>Fournitures d'ateliers</t>
  </si>
  <si>
    <t>2019-012</t>
  </si>
  <si>
    <t>Bâtiment</t>
  </si>
  <si>
    <t xml:space="preserve">FOURNITURES D'ATELIERS POUR ENTRETIEN ET TRAVAUX </t>
  </si>
  <si>
    <t>2022-001</t>
  </si>
  <si>
    <t>Prestations de maintenance</t>
  </si>
  <si>
    <t>Prestations de maintenance des ascenseurs et escaliers mécaniques</t>
  </si>
  <si>
    <t>2017-072</t>
  </si>
  <si>
    <t>MAINTENANCE APPAREILS ELEVATEURS, ESCALIERS MECANIQUES, PORTES AUTO, BARRIERES LEVANTES</t>
  </si>
  <si>
    <t>2019-024</t>
  </si>
  <si>
    <t>Prestations de maintenance CVC</t>
  </si>
  <si>
    <t>EXPLOITATION-MAINTENANCE CVC &amp; ECS</t>
  </si>
  <si>
    <t>2024-R002</t>
  </si>
  <si>
    <t>2020-146</t>
  </si>
  <si>
    <t>Prestations de maintenance de portes automatiques</t>
  </si>
  <si>
    <t>MAINTENANCE PORTES AUTOMATIQUES</t>
  </si>
  <si>
    <t>2023-R101</t>
  </si>
  <si>
    <t>Prestations de maintenance multitechnique</t>
  </si>
  <si>
    <t>2021-002</t>
  </si>
  <si>
    <t>MAINTENANCE MULTITECHNIQUE</t>
  </si>
  <si>
    <t>2021-044</t>
  </si>
  <si>
    <t>Prestations intellectuelles d’assistance et de conseil au maître d’ouvrage pour les opérations de travaux du secteur médico-social</t>
  </si>
  <si>
    <t>2022-046</t>
  </si>
  <si>
    <t>Prestations de maintenance de portes automatiques (CT)</t>
  </si>
  <si>
    <t>2022-021</t>
  </si>
  <si>
    <t>Prestations de contrôle règlementaire des bâtiments</t>
  </si>
  <si>
    <t>2018-040</t>
  </si>
  <si>
    <t>VERIFICATIONS TECHNIQUES PERIODIQUES REGLEMENTAIRES</t>
  </si>
  <si>
    <t>2023-R055</t>
  </si>
  <si>
    <t>Prestations de travaux</t>
  </si>
  <si>
    <t>Prestations de travaux d'entretien</t>
  </si>
  <si>
    <t>2018-015</t>
  </si>
  <si>
    <t>PRESTATIONS DE TRAVAUX D’ENTRETIEN, DE REPARATION ET DE REAMENAGEMENT DE BATIMENT</t>
  </si>
  <si>
    <t>2020-100</t>
  </si>
  <si>
    <t>Prestations de diagnostics amiante et autres diagnostics de contamination et immobiliers</t>
  </si>
  <si>
    <t>DIAGNOSTICS AMIANTE ET AUTRES DIAGNOSTICS DE CONTAMINATION &amp; IMMOBILIERS</t>
  </si>
  <si>
    <t>2024-R003</t>
  </si>
  <si>
    <t>2020-102</t>
  </si>
  <si>
    <t>Prestations de travaux de désamiantage et déplombage</t>
  </si>
  <si>
    <t>TRAVAUX DE DESAMIANTAGE ET DEPLOMBAGE</t>
  </si>
  <si>
    <t>2024-R004</t>
  </si>
  <si>
    <t>2023-R058</t>
  </si>
  <si>
    <t>Prestations intellectuelles d'assistance à maîtrise d'ouvrage pour les opérations de travaux</t>
  </si>
  <si>
    <t>2018-024</t>
  </si>
  <si>
    <t>PRESTATIONS INTELLECTUELLES D’ASSISTANCE, CONSEIL ET ETUDES AU MAITRE D OUVRAGE POUR LES OPERATIONS DE TRAVAUX</t>
  </si>
  <si>
    <t>2020-034</t>
  </si>
  <si>
    <t>Assistance au suivi d'exploitation, de maintenance et de travaux des appareils élévateurs, portes automatiques et équipements assimilés et prestations associées</t>
  </si>
  <si>
    <t>Assistance au suivi d'exploitation, de maintenance et de travaux des appareils élévateurs, portes automatiques et équipements assimiles et prestations associées</t>
  </si>
  <si>
    <t>2024-R005</t>
  </si>
  <si>
    <t>2022-047</t>
  </si>
  <si>
    <t>Prestations intellectuelles de conduite d’opérations de travaux</t>
  </si>
  <si>
    <t>CONDUITE D'OPERATION</t>
  </si>
  <si>
    <t>2022-051</t>
  </si>
  <si>
    <t>Prestations de mandat de maitrise d'ouvrage</t>
  </si>
  <si>
    <t>MANDAT DE MAITRISE D'OUVRAGE (MAITRISE D'OUVRAGE DELEGUEE)</t>
  </si>
  <si>
    <t>2022-053</t>
  </si>
  <si>
    <t>Prestations intellectuelles d'assistance à maitrise d'usage</t>
  </si>
  <si>
    <t>AMO ASSISTANCE A MAITRISE D'USAGE</t>
  </si>
  <si>
    <t>ÉNERGIE</t>
  </si>
  <si>
    <t>2023-R005</t>
  </si>
  <si>
    <t>Fourniture d'énergie</t>
  </si>
  <si>
    <r>
      <t xml:space="preserve">Fourniture d'électricité
</t>
    </r>
    <r>
      <rPr>
        <i/>
        <sz val="11"/>
        <color rgb="FF000000"/>
        <rFont val="Roboto"/>
      </rPr>
      <t>Une campagne d'adhésion est organisée chaque année (en Trimestre1) pour les besoins des trois années suivantes</t>
    </r>
  </si>
  <si>
    <t>2019-010</t>
  </si>
  <si>
    <t>Energie</t>
  </si>
  <si>
    <t>SAD ÉLECTRICITÉ</t>
  </si>
  <si>
    <t>2023-R006</t>
  </si>
  <si>
    <r>
      <t xml:space="preserve">Fourniture de gaz naturel
</t>
    </r>
    <r>
      <rPr>
        <i/>
        <sz val="11"/>
        <color rgb="FF000000"/>
        <rFont val="Roboto"/>
      </rPr>
      <t>Une campagne d'adhésion est organisée chaque année (en Trimestre1) pour les besoins des trois années suivantes</t>
    </r>
  </si>
  <si>
    <t>2019-013</t>
  </si>
  <si>
    <t>SAD GAZ NATUREL</t>
  </si>
  <si>
    <t>2022-011</t>
  </si>
  <si>
    <t>Prestations pour la transition énergétique</t>
  </si>
  <si>
    <t>Prestation de pilotage de la performance énergétique</t>
  </si>
  <si>
    <t>2018-046</t>
  </si>
  <si>
    <t>Solutions d'information et de comptage en management de l'énergie</t>
  </si>
  <si>
    <t>2023-R086</t>
  </si>
  <si>
    <t>Prestation d'accompagnement à la valorisation des Certificats d’Économie d'Énergie</t>
  </si>
  <si>
    <t>2021-057</t>
  </si>
  <si>
    <t>Accompagnement à la valorisation des CEE</t>
  </si>
  <si>
    <t>2021-012</t>
  </si>
  <si>
    <t xml:space="preserve">Prestation de conseils d'étude et d'assistance à la maîtrise ouvrage pour l'efficacité énergétique </t>
  </si>
  <si>
    <t>MOBILITÉ</t>
  </si>
  <si>
    <t>Famille</t>
  </si>
  <si>
    <t>2022-066</t>
  </si>
  <si>
    <t>Location de moyens de mobilité douce</t>
  </si>
  <si>
    <t>Prestation de location longue durée de vélos et trottinettes électriques</t>
  </si>
  <si>
    <t>Mobilité</t>
  </si>
  <si>
    <t>Location Longue Durée de vélos à Assistance Électrique et de  trottinettes électriques</t>
  </si>
  <si>
    <t>2022-073</t>
  </si>
  <si>
    <t>Prestation de location longue durée de trottinettes électriques</t>
  </si>
  <si>
    <t>Location Longue Durée  de  trottinettes électriques</t>
  </si>
  <si>
    <t>2023-R021</t>
  </si>
  <si>
    <t>Location de véhicules</t>
  </si>
  <si>
    <t>Prestations de location de véhicule</t>
  </si>
  <si>
    <t>2018-056</t>
  </si>
  <si>
    <t>Prestations de location de véhicules et services associés</t>
  </si>
  <si>
    <t>2022-037</t>
  </si>
  <si>
    <t>Prestation de location longue durée de véhicules électriques</t>
  </si>
  <si>
    <t>Location longue durée, entretien, maintenance de véhicules électriques</t>
  </si>
  <si>
    <t>2022-075</t>
  </si>
  <si>
    <t>Location longue durée de véhicules électriques, vélos cargos, vélopartage, trottinettes, dispositif d’autopartage et bornes de recharge électriques</t>
  </si>
  <si>
    <t>Location Longue Durée d’un dispositif d’autopartage de véhicules électriques</t>
  </si>
  <si>
    <t>2023-R070</t>
  </si>
  <si>
    <t>Prestation de réservation de voyages</t>
  </si>
  <si>
    <t>2019-086</t>
  </si>
  <si>
    <t>DEPLACEMENTS PROFESSIONNELS ET CONGES BONIFIES</t>
  </si>
  <si>
    <t>2020-018</t>
  </si>
  <si>
    <t>Prestation d'assurance de flotte automobile</t>
  </si>
  <si>
    <t>Prestations de services d'assurance de flotte automobile</t>
  </si>
  <si>
    <t>2023-R067</t>
  </si>
  <si>
    <t>SYSTÈMES D'INFORMATION</t>
  </si>
  <si>
    <t>2022-010</t>
  </si>
  <si>
    <t>Équipements informatiques et infrastructures</t>
  </si>
  <si>
    <t>Chariots informatiques de soins et de visites</t>
  </si>
  <si>
    <t>2017-030</t>
  </si>
  <si>
    <t>Systèmes d'information</t>
  </si>
  <si>
    <t xml:space="preserve">Chariots informatiques de soins et de visites </t>
  </si>
  <si>
    <t>2022-009</t>
  </si>
  <si>
    <t>Équipement d’infrastructure informatique</t>
  </si>
  <si>
    <t>2018-029</t>
  </si>
  <si>
    <t>Infra IT Data center</t>
  </si>
  <si>
    <t>2023-R082</t>
  </si>
  <si>
    <t>2021-046</t>
  </si>
  <si>
    <t xml:space="preserve">Solution et infrastructures de téléphonie </t>
  </si>
  <si>
    <t>2019-015</t>
  </si>
  <si>
    <t>SOLUTIONS ET INFRASTRUCTURES DE TELEPHONIE POUR LES ETABLISSEMENTS DU SANITAIRE, SOCIAL ET MEDICO-SOCIAL</t>
  </si>
  <si>
    <t>2022-032</t>
  </si>
  <si>
    <t>Installation et maintenance d'équipements d'impression, de numérisation et de gestion documentaire</t>
  </si>
  <si>
    <t>2019-041</t>
  </si>
  <si>
    <t>système d'information</t>
  </si>
  <si>
    <t xml:space="preserve">Fournitures d'impression, de numérisation, de gestion documentaire et prestations associées installation et maintenance </t>
  </si>
  <si>
    <t>2019-063</t>
  </si>
  <si>
    <t>Équipements informatiques autour du poste de travail</t>
  </si>
  <si>
    <t>Solutions informatiques autour du poste de travail</t>
  </si>
  <si>
    <t>2023-R116</t>
  </si>
  <si>
    <t>2023-R098</t>
  </si>
  <si>
    <t>Équipement de lecture de carte</t>
  </si>
  <si>
    <t>2019-101</t>
  </si>
  <si>
    <t>Lecteurs de cartes (vitales, bancaires…)</t>
  </si>
  <si>
    <t>2020-016</t>
  </si>
  <si>
    <t>Solution de terminaux multimédia</t>
  </si>
  <si>
    <t xml:space="preserve">Terminaux multimédia et prestations associées </t>
  </si>
  <si>
    <t>Solutions de terminaux multimédia</t>
  </si>
  <si>
    <t>2023-R089</t>
  </si>
  <si>
    <t>2021-047</t>
  </si>
  <si>
    <t>Equipements informatiques et infrastructures</t>
  </si>
  <si>
    <t>Solutions et structures de téléphonie</t>
  </si>
  <si>
    <t>HS</t>
  </si>
  <si>
    <t xml:space="preserve">SOLUTIONS ET INFRASTRUCTURES DE TELEPHONIE </t>
  </si>
  <si>
    <t>2023-R045</t>
  </si>
  <si>
    <t>Solution d'impression, de numérisation, de gestion des documents et perstations associées</t>
  </si>
  <si>
    <t>SOLUTION D'IMPRESSION, DE NUMERISATION, DE GESTION DES DOCUMENTS ET PRESTATIONS ASSOCIEES-CT</t>
  </si>
  <si>
    <t>2021-043</t>
  </si>
  <si>
    <t>Logiciels</t>
  </si>
  <si>
    <t>Logiciel de GMAO et équipement de métrologie</t>
  </si>
  <si>
    <t>2017-022</t>
  </si>
  <si>
    <t>ECME-logiciel de GMAO</t>
  </si>
  <si>
    <t>2022-078</t>
  </si>
  <si>
    <t>Solution logicielle de gestion de remplacement</t>
  </si>
  <si>
    <t>2018-033</t>
  </si>
  <si>
    <t>Solution logicielle de gestion de remplacement du logiciel</t>
  </si>
  <si>
    <t>2022-025</t>
  </si>
  <si>
    <t>Solution logicielle de vote électronique</t>
  </si>
  <si>
    <t>2018-044</t>
  </si>
  <si>
    <t>Vote électronique</t>
  </si>
  <si>
    <t>2020-015</t>
  </si>
  <si>
    <t>Solution logicielle de gestion de la comptabilité analytique hospitalière et d’aide au codage</t>
  </si>
  <si>
    <t>SI pilotage médico économique</t>
  </si>
  <si>
    <t>2020-094</t>
  </si>
  <si>
    <t>Solutions logicielles innovantes</t>
  </si>
  <si>
    <t>Solutions numériques innovantes</t>
  </si>
  <si>
    <t>2020-128</t>
  </si>
  <si>
    <t>Bilbliothèque de logiciels multi-éditeurs</t>
  </si>
  <si>
    <t>Bilbliothèque de logiciel multi-éditeurs</t>
  </si>
  <si>
    <t>Bibliothèque de logiciels multi-éditeurs</t>
  </si>
  <si>
    <t>2024-R024</t>
  </si>
  <si>
    <t xml:space="preserve">Accompagnement à la professionnalisation de l'offre logicielle numérique </t>
  </si>
  <si>
    <t>2023-R088</t>
  </si>
  <si>
    <t>2020-152</t>
  </si>
  <si>
    <t>Solution innovante d'admission à distance des patients</t>
  </si>
  <si>
    <t>Solutions numériques innovantes KYP  de luminess</t>
  </si>
  <si>
    <t>2022-060</t>
  </si>
  <si>
    <t>Solution logicielle de gestion des RDV</t>
  </si>
  <si>
    <t>2018-008</t>
  </si>
  <si>
    <t>Solution logicielle de gestion des RDV et des services aux patients</t>
  </si>
  <si>
    <t>2020-027</t>
  </si>
  <si>
    <t>Solutions d'hébergement informatique et cybersécurité</t>
  </si>
  <si>
    <t>2016-042</t>
  </si>
  <si>
    <t xml:space="preserve">Solution d'hébergement et services associés </t>
  </si>
  <si>
    <t>2023-R046</t>
  </si>
  <si>
    <t xml:space="preserve">Prestations de service </t>
  </si>
  <si>
    <t>Solutions d'hébergement informatique et cloud</t>
  </si>
  <si>
    <t>2023-R035</t>
  </si>
  <si>
    <t>Solutions et prestations associées pour la sécurité des systèmes d'information</t>
  </si>
  <si>
    <t>2022-074</t>
  </si>
  <si>
    <t>Prestations de conseil en SI et télécoms</t>
  </si>
  <si>
    <t>2018-060</t>
  </si>
  <si>
    <t>PRESTATIONS DE CONSEIL ET D’ACCOMPAGNEMENT EN TELECOMMUNICATION ET SYSTEMES D’INFORMATION</t>
  </si>
  <si>
    <t>2020-033</t>
  </si>
  <si>
    <t>Solution d'hébergement HDS  du DPI</t>
  </si>
  <si>
    <t>SOLUTION D'HEBERGEMENT HDS DU DPI EDITE PAR SOFTWAY MEDICAL</t>
  </si>
  <si>
    <t>2021-008</t>
  </si>
  <si>
    <t>Prestation d'sssistance à maÎtrise d'œuvre informatique</t>
  </si>
  <si>
    <t>AMOE informatique</t>
  </si>
  <si>
    <t>Prestation d'assistance à maÎtrise d'œuvre informatique</t>
  </si>
  <si>
    <t>2022-038</t>
  </si>
  <si>
    <t>Prestation de conseil en organisation d'élection et vote électronique</t>
  </si>
  <si>
    <t>Expertise indépendante d'une solution de vote électronique, et prestations de conseil et accompagnement à l'organisation des élections</t>
  </si>
  <si>
    <t>2023-017</t>
  </si>
  <si>
    <t>Conseil en sécurité des SI</t>
  </si>
  <si>
    <t>CONSEIL ET ANALYSE EN SSI</t>
  </si>
  <si>
    <t>2023-R049</t>
  </si>
  <si>
    <t>Plateforme web de mise en relation avec des experts indépendants du numérique</t>
  </si>
  <si>
    <t>2023-R050</t>
  </si>
  <si>
    <t>Solution de traçabilité</t>
  </si>
  <si>
    <t>Solution de suivi et de sécurisation des biens et des personnes</t>
  </si>
  <si>
    <t>2023-018</t>
  </si>
  <si>
    <t>Prestation d'assistance à maitrise d'ouvrage informatique</t>
  </si>
  <si>
    <t>Accompagnement à la mise en œuvre informatique</t>
  </si>
  <si>
    <t>2023-R099</t>
  </si>
  <si>
    <t>Prestations de déploiement de solution Microsoft 365</t>
  </si>
  <si>
    <t>2020-012</t>
  </si>
  <si>
    <t>AMO DEPLOIEMENT MICROSOFT OFFICE 365</t>
  </si>
  <si>
    <t>2023-R109</t>
  </si>
  <si>
    <t>Fourniture de services opérés de télécommunications et prestations associées</t>
  </si>
  <si>
    <t>2021-045</t>
  </si>
  <si>
    <t>FOURNITURE DE SERVICES OPERES DE TELECOMMUNICATIONS ET PRESTATIONS ASSOCIEES POUR LES CT</t>
  </si>
  <si>
    <t>2021-063</t>
  </si>
  <si>
    <t>Solution de cybersécurité</t>
  </si>
  <si>
    <t>2023-R115</t>
  </si>
  <si>
    <t>2021-018</t>
  </si>
  <si>
    <t>Solution de dossier de l'usager informatisé pour les ESMS</t>
  </si>
  <si>
    <t>2020-005</t>
  </si>
  <si>
    <t>Services opérés de télécommunications</t>
  </si>
  <si>
    <t>SERVICES OPERES DE TELECOMMUNICATIONS</t>
  </si>
  <si>
    <t>2023-R036</t>
  </si>
  <si>
    <t>SERVICES OPERES DE TELECOMMUNICATIONS POUR LES COLLECTIVITES PARTENAIRES, TERRITORIAUX DES HOPITAUX</t>
  </si>
  <si>
    <t>PRESTATIONS INTELLECTUELLES</t>
  </si>
  <si>
    <t>SOUS-FAMILLE</t>
  </si>
  <si>
    <t>2019-097</t>
  </si>
  <si>
    <t>Solution de financement</t>
  </si>
  <si>
    <t>PRESTATIONS D’OPERATION DE LOCATION ET PRESTATIONS 
ASSOCIEES</t>
  </si>
  <si>
    <t>2023-R100</t>
  </si>
  <si>
    <t>2022-007</t>
  </si>
  <si>
    <t xml:space="preserve"> Conseil RH et finances</t>
  </si>
  <si>
    <t>2019-044</t>
  </si>
  <si>
    <t>CONSEIL EN RESSOURCES HUMAINES ET EN FINANCE</t>
  </si>
  <si>
    <t>2023-R039</t>
  </si>
  <si>
    <t>Conseil en stratégie et projets structurants</t>
  </si>
  <si>
    <t>2019-060</t>
  </si>
  <si>
    <t>PRESTATIONS DE CONSEIL ET D’APPUI AUX PROJETS STRUCTURANTS ET A LA CONDUITE DE CHANGEMENT OPERATIONNEL</t>
  </si>
  <si>
    <t>2020-109</t>
  </si>
  <si>
    <t>Prestation d'optimisation de l'information médicale (Codage et primo_codage)</t>
  </si>
  <si>
    <t>Prestation d'optimisation de l'information médicale (Codage)</t>
  </si>
  <si>
    <t>2021-031</t>
  </si>
  <si>
    <t xml:space="preserve">Prestations de conseil et d'accompagnement en matière d'assurances </t>
  </si>
  <si>
    <t>2021-040</t>
  </si>
  <si>
    <t>Prestation de conseil en RSE</t>
  </si>
  <si>
    <t>Prestations de conseil, d’accompagnement, de gestion, de pilotage et de mise en œuvre d’une démarche RSE</t>
  </si>
  <si>
    <t>2022-008</t>
  </si>
  <si>
    <t>Prestation de conseil en logistique et medico-technique</t>
  </si>
  <si>
    <t>PRESTATIONS DE CONSEIL EN LOGISTIQUE ET EN ORGANISATION DES ACTIVITES MEDICO TECHNIQUES</t>
  </si>
  <si>
    <t>2024-R001</t>
  </si>
  <si>
    <t>Formation professionnelle</t>
  </si>
  <si>
    <t>2020-028</t>
  </si>
  <si>
    <t>PRESTATIONS DE FORMATIONS</t>
  </si>
  <si>
    <t>2023-R083</t>
  </si>
  <si>
    <t>Prestation d'évaluation de la qualité</t>
  </si>
  <si>
    <t>2023-R051</t>
  </si>
  <si>
    <t>Prestations d'évaluation de la qualité des ESSMS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</si>
</sst>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C]mmm\-yy;@"/>
    <numFmt numFmtId="165" formatCode="mm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i/>
      <sz val="22"/>
      <color theme="5"/>
      <name val="Calibri"/>
      <family val="2"/>
      <scheme val="minor"/>
    </font>
    <font>
      <b/>
      <sz val="11"/>
      <color theme="0"/>
      <name val="Roboto"/>
    </font>
    <font>
      <sz val="11"/>
      <color theme="1"/>
      <name val="Roboto"/>
    </font>
    <font>
      <sz val="11"/>
      <color rgb="FF000000"/>
      <name val="Roboto"/>
    </font>
    <font>
      <sz val="11"/>
      <color rgb="FF39B6F3"/>
      <name val="Roboto"/>
    </font>
    <font>
      <sz val="11"/>
      <color theme="0"/>
      <name val="Roboto"/>
    </font>
    <font>
      <sz val="10"/>
      <color theme="1"/>
      <name val="Roboto Regular"/>
    </font>
    <font>
      <sz val="10"/>
      <color theme="1"/>
      <name val="Roboto"/>
    </font>
    <font>
      <i/>
      <sz val="11"/>
      <color theme="1"/>
      <name val="Roboto"/>
    </font>
    <font>
      <b/>
      <sz val="11"/>
      <color theme="1"/>
      <name val="Roboto"/>
    </font>
    <font>
      <sz val="10"/>
      <name val="Roboto"/>
    </font>
    <font>
      <b/>
      <sz val="22"/>
      <color theme="5"/>
      <name val="Roboto"/>
    </font>
    <font>
      <b/>
      <sz val="14"/>
      <color rgb="FF39B6F3"/>
      <name val="Roboto"/>
    </font>
    <font>
      <b/>
      <sz val="11"/>
      <name val="Roboto"/>
    </font>
    <font>
      <b/>
      <i/>
      <sz val="11"/>
      <color theme="1"/>
      <name val="Roboto"/>
    </font>
    <font>
      <sz val="11"/>
      <name val="Roboto"/>
    </font>
    <font>
      <i/>
      <sz val="10"/>
      <color theme="1"/>
      <name val="Roboto"/>
    </font>
    <font>
      <u/>
      <sz val="11"/>
      <color theme="1"/>
      <name val="Roboto"/>
    </font>
    <font>
      <b/>
      <sz val="22"/>
      <color rgb="FFF5096E"/>
      <name val="Roboto"/>
    </font>
    <font>
      <i/>
      <sz val="11"/>
      <name val="Roboto"/>
    </font>
    <font>
      <b/>
      <sz val="20"/>
      <color rgb="FF00B0F0"/>
      <name val="Roboto"/>
    </font>
    <font>
      <b/>
      <sz val="22"/>
      <color rgb="FF39B5F3"/>
      <name val="Roboto"/>
    </font>
    <font>
      <b/>
      <sz val="16"/>
      <color rgb="FF8A65B7"/>
      <name val="Roboto"/>
    </font>
    <font>
      <b/>
      <sz val="22"/>
      <color rgb="FF8F61CD"/>
      <name val="Roboto"/>
    </font>
    <font>
      <b/>
      <sz val="22"/>
      <color rgb="FF8A65B7"/>
      <name val="Roboto"/>
    </font>
    <font>
      <i/>
      <sz val="11"/>
      <color rgb="FF000000"/>
      <name val="Roboto"/>
    </font>
    <font>
      <b/>
      <sz val="13"/>
      <color rgb="FFF58220"/>
      <name val="Roboto"/>
    </font>
    <font>
      <b/>
      <sz val="13"/>
      <color rgb="FFE5572E"/>
      <name val="Roboto"/>
    </font>
    <font>
      <b/>
      <sz val="14"/>
      <color theme="5"/>
      <name val="Roboto"/>
    </font>
    <font>
      <b/>
      <sz val="22"/>
      <color rgb="FF3A4A99"/>
      <name val="Roboto"/>
    </font>
    <font>
      <b/>
      <sz val="13"/>
      <color rgb="FFED6F8F"/>
      <name val="Roboto"/>
    </font>
    <font>
      <b/>
      <sz val="13"/>
      <color rgb="FF7FCEF4"/>
      <name val="Roboto"/>
    </font>
    <font>
      <b/>
      <sz val="13"/>
      <color rgb="FF592B61"/>
      <name val="Roboto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AF9F"/>
        <bgColor indexed="64"/>
      </patternFill>
    </fill>
    <fill>
      <patternFill patternType="solid">
        <fgColor rgb="FFFAB95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CEF4"/>
        <bgColor indexed="64"/>
      </patternFill>
    </fill>
    <fill>
      <patternFill patternType="solid">
        <fgColor rgb="FFB9D4A4"/>
        <bgColor indexed="64"/>
      </patternFill>
    </fill>
    <fill>
      <patternFill patternType="solid">
        <fgColor rgb="FF324B8C"/>
        <bgColor indexed="64"/>
      </patternFill>
    </fill>
    <fill>
      <patternFill patternType="solid">
        <fgColor rgb="FFEBEEF7"/>
        <bgColor indexed="64"/>
      </patternFill>
    </fill>
    <fill>
      <patternFill patternType="solid">
        <fgColor rgb="FF39B6F3"/>
        <bgColor indexed="64"/>
      </patternFill>
    </fill>
    <fill>
      <patternFill patternType="solid">
        <fgColor rgb="FFEB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BA5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4" xfId="0" applyNumberFormat="1" applyBorder="1"/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/>
    <xf numFmtId="0" fontId="4" fillId="0" borderId="5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7" xfId="0" applyBorder="1"/>
    <xf numFmtId="14" fontId="0" fillId="0" borderId="8" xfId="0" applyNumberFormat="1" applyBorder="1"/>
    <xf numFmtId="0" fontId="4" fillId="0" borderId="7" xfId="0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0" fillId="2" borderId="0" xfId="0" applyNumberForma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 wrapText="1"/>
    </xf>
    <xf numFmtId="2" fontId="8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14" fontId="0" fillId="0" borderId="8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 vertical="center"/>
    </xf>
    <xf numFmtId="14" fontId="0" fillId="0" borderId="4" xfId="0" applyNumberFormat="1" applyBorder="1" applyAlignment="1">
      <alignment vertical="center"/>
    </xf>
    <xf numFmtId="14" fontId="0" fillId="0" borderId="4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7" fillId="2" borderId="0" xfId="0" applyNumberFormat="1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14" fontId="0" fillId="0" borderId="7" xfId="0" applyNumberFormat="1" applyBorder="1"/>
    <xf numFmtId="0" fontId="0" fillId="0" borderId="1" xfId="0" quotePrefix="1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quotePrefix="1" applyBorder="1"/>
    <xf numFmtId="0" fontId="0" fillId="0" borderId="3" xfId="0" applyBorder="1" applyAlignment="1">
      <alignment horizontal="left" vertic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vertical="center"/>
    </xf>
    <xf numFmtId="2" fontId="0" fillId="0" borderId="5" xfId="0" applyNumberFormat="1" applyBorder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1" xfId="0" applyNumberFormat="1" applyBorder="1" applyAlignment="1">
      <alignment horizontal="center" wrapText="1"/>
    </xf>
    <xf numFmtId="14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/>
    </xf>
    <xf numFmtId="14" fontId="2" fillId="5" borderId="2" xfId="0" applyNumberFormat="1" applyFont="1" applyFill="1" applyBorder="1" applyAlignment="1">
      <alignment horizontal="center" vertical="top"/>
    </xf>
    <xf numFmtId="14" fontId="2" fillId="5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0" fillId="7" borderId="4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top"/>
    </xf>
    <xf numFmtId="0" fontId="10" fillId="7" borderId="16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14" fontId="2" fillId="3" borderId="19" xfId="0" applyNumberFormat="1" applyFont="1" applyFill="1" applyBorder="1" applyAlignment="1">
      <alignment horizontal="center" vertical="top"/>
    </xf>
    <xf numFmtId="14" fontId="2" fillId="5" borderId="20" xfId="0" applyNumberFormat="1" applyFont="1" applyFill="1" applyBorder="1" applyAlignment="1">
      <alignment horizontal="center" vertical="top"/>
    </xf>
    <xf numFmtId="14" fontId="2" fillId="5" borderId="15" xfId="0" applyNumberFormat="1" applyFont="1" applyFill="1" applyBorder="1" applyAlignment="1">
      <alignment horizontal="center" vertical="top"/>
    </xf>
    <xf numFmtId="0" fontId="2" fillId="4" borderId="20" xfId="0" applyFont="1" applyFill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10" fillId="7" borderId="16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10" fillId="7" borderId="4" xfId="0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6" borderId="4" xfId="0" applyFont="1" applyFill="1" applyBorder="1" applyAlignment="1">
      <alignment vertical="top" wrapText="1"/>
    </xf>
    <xf numFmtId="14" fontId="2" fillId="3" borderId="3" xfId="0" applyNumberFormat="1" applyFont="1" applyFill="1" applyBorder="1" applyAlignment="1">
      <alignment vertical="top"/>
    </xf>
    <xf numFmtId="14" fontId="2" fillId="5" borderId="2" xfId="0" applyNumberFormat="1" applyFont="1" applyFill="1" applyBorder="1" applyAlignment="1">
      <alignment vertical="top"/>
    </xf>
    <xf numFmtId="14" fontId="2" fillId="5" borderId="1" xfId="0" applyNumberFormat="1" applyFont="1" applyFill="1" applyBorder="1" applyAlignment="1">
      <alignment vertical="top"/>
    </xf>
    <xf numFmtId="2" fontId="11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hidden="1"/>
    </xf>
    <xf numFmtId="165" fontId="16" fillId="11" borderId="22" xfId="0" applyNumberFormat="1" applyFont="1" applyFill="1" applyBorder="1" applyAlignment="1">
      <alignment horizontal="center" vertical="center" textRotation="90"/>
    </xf>
    <xf numFmtId="165" fontId="16" fillId="0" borderId="23" xfId="0" applyNumberFormat="1" applyFont="1" applyBorder="1" applyAlignment="1">
      <alignment horizontal="center" vertical="center" textRotation="90"/>
    </xf>
    <xf numFmtId="165" fontId="16" fillId="11" borderId="23" xfId="0" applyNumberFormat="1" applyFont="1" applyFill="1" applyBorder="1" applyAlignment="1">
      <alignment horizontal="center" vertical="center" textRotation="90"/>
    </xf>
    <xf numFmtId="14" fontId="15" fillId="9" borderId="23" xfId="0" applyNumberFormat="1" applyFont="1" applyFill="1" applyBorder="1" applyAlignment="1">
      <alignment horizontal="center" vertical="center"/>
    </xf>
    <xf numFmtId="164" fontId="16" fillId="12" borderId="2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2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2" borderId="0" xfId="0" applyNumberFormat="1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2" fontId="19" fillId="2" borderId="0" xfId="0" applyNumberFormat="1" applyFont="1" applyFill="1" applyAlignment="1">
      <alignment vertical="center" wrapText="1"/>
    </xf>
    <xf numFmtId="2" fontId="25" fillId="2" borderId="0" xfId="0" applyNumberFormat="1" applyFont="1" applyFill="1" applyAlignment="1">
      <alignment vertical="center" wrapText="1"/>
    </xf>
    <xf numFmtId="2" fontId="25" fillId="2" borderId="8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top"/>
    </xf>
    <xf numFmtId="0" fontId="28" fillId="13" borderId="1" xfId="0" applyFont="1" applyFill="1" applyBorder="1" applyAlignment="1">
      <alignment vertical="top"/>
    </xf>
    <xf numFmtId="2" fontId="23" fillId="13" borderId="3" xfId="0" applyNumberFormat="1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 wrapText="1"/>
    </xf>
    <xf numFmtId="0" fontId="23" fillId="13" borderId="4" xfId="0" applyFont="1" applyFill="1" applyBorder="1" applyAlignment="1">
      <alignment vertical="top" wrapText="1"/>
    </xf>
    <xf numFmtId="0" fontId="23" fillId="13" borderId="1" xfId="0" applyFont="1" applyFill="1" applyBorder="1" applyAlignment="1">
      <alignment vertical="top"/>
    </xf>
    <xf numFmtId="14" fontId="23" fillId="13" borderId="3" xfId="0" applyNumberFormat="1" applyFont="1" applyFill="1" applyBorder="1" applyAlignment="1">
      <alignment vertical="top"/>
    </xf>
    <xf numFmtId="14" fontId="23" fillId="13" borderId="1" xfId="0" applyNumberFormat="1" applyFont="1" applyFill="1" applyBorder="1" applyAlignment="1">
      <alignment vertical="top"/>
    </xf>
    <xf numFmtId="14" fontId="23" fillId="13" borderId="2" xfId="0" applyNumberFormat="1" applyFont="1" applyFill="1" applyBorder="1" applyAlignment="1">
      <alignment vertical="top"/>
    </xf>
    <xf numFmtId="0" fontId="23" fillId="13" borderId="1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vertical="top"/>
    </xf>
    <xf numFmtId="0" fontId="23" fillId="5" borderId="4" xfId="0" applyFont="1" applyFill="1" applyBorder="1" applyAlignment="1">
      <alignment vertical="top"/>
    </xf>
    <xf numFmtId="0" fontId="23" fillId="4" borderId="4" xfId="0" applyFont="1" applyFill="1" applyBorder="1" applyAlignment="1">
      <alignment vertical="top"/>
    </xf>
    <xf numFmtId="0" fontId="27" fillId="7" borderId="4" xfId="0" applyFont="1" applyFill="1" applyBorder="1" applyAlignment="1">
      <alignment vertical="top"/>
    </xf>
    <xf numFmtId="2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4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14" fontId="16" fillId="0" borderId="8" xfId="0" applyNumberFormat="1" applyFont="1" applyBorder="1" applyAlignment="1">
      <alignment vertical="center"/>
    </xf>
    <xf numFmtId="0" fontId="16" fillId="0" borderId="1" xfId="0" quotePrefix="1" applyFont="1" applyBorder="1" applyAlignment="1">
      <alignment vertical="center" wrapText="1"/>
    </xf>
    <xf numFmtId="0" fontId="16" fillId="0" borderId="1" xfId="0" quotePrefix="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top"/>
    </xf>
    <xf numFmtId="2" fontId="16" fillId="0" borderId="0" xfId="0" applyNumberFormat="1" applyFont="1"/>
    <xf numFmtId="0" fontId="16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16" fillId="0" borderId="0" xfId="0" applyFont="1"/>
    <xf numFmtId="0" fontId="22" fillId="0" borderId="0" xfId="0" applyFont="1"/>
    <xf numFmtId="14" fontId="16" fillId="0" borderId="0" xfId="0" applyNumberFormat="1" applyFont="1"/>
    <xf numFmtId="14" fontId="16" fillId="0" borderId="0" xfId="0" applyNumberFormat="1" applyFont="1" applyAlignment="1">
      <alignment horizontal="center"/>
    </xf>
    <xf numFmtId="2" fontId="16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2" fontId="19" fillId="2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2" fontId="32" fillId="2" borderId="0" xfId="0" applyNumberFormat="1" applyFont="1" applyFill="1" applyAlignment="1">
      <alignment vertical="center" wrapText="1"/>
    </xf>
    <xf numFmtId="2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2" fontId="23" fillId="0" borderId="3" xfId="0" applyNumberFormat="1" applyFont="1" applyBorder="1" applyAlignment="1">
      <alignment horizontal="left" vertical="top"/>
    </xf>
    <xf numFmtId="0" fontId="23" fillId="0" borderId="1" xfId="0" applyFont="1" applyBorder="1" applyAlignment="1">
      <alignment vertical="top"/>
    </xf>
    <xf numFmtId="0" fontId="16" fillId="0" borderId="0" xfId="0" applyFont="1" applyAlignment="1">
      <alignment horizontal="center" vertical="top"/>
    </xf>
    <xf numFmtId="0" fontId="28" fillId="13" borderId="1" xfId="0" applyFont="1" applyFill="1" applyBorder="1" applyAlignment="1">
      <alignment horizontal="center" vertical="top"/>
    </xf>
    <xf numFmtId="2" fontId="23" fillId="13" borderId="3" xfId="0" applyNumberFormat="1" applyFont="1" applyFill="1" applyBorder="1" applyAlignment="1">
      <alignment horizontal="left" vertical="top"/>
    </xf>
    <xf numFmtId="0" fontId="23" fillId="13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top"/>
    </xf>
    <xf numFmtId="14" fontId="23" fillId="13" borderId="3" xfId="0" applyNumberFormat="1" applyFont="1" applyFill="1" applyBorder="1" applyAlignment="1">
      <alignment horizontal="center" vertical="top"/>
    </xf>
    <xf numFmtId="0" fontId="23" fillId="13" borderId="4" xfId="0" applyFont="1" applyFill="1" applyBorder="1" applyAlignment="1">
      <alignment horizontal="left" vertical="top" wrapText="1"/>
    </xf>
    <xf numFmtId="2" fontId="16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2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/>
    <xf numFmtId="14" fontId="16" fillId="0" borderId="5" xfId="0" applyNumberFormat="1" applyFont="1" applyBorder="1" applyAlignment="1">
      <alignment horizontal="center" vertical="center"/>
    </xf>
    <xf numFmtId="14" fontId="16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4" xfId="0" applyFont="1" applyBorder="1"/>
    <xf numFmtId="0" fontId="3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14" fontId="16" fillId="0" borderId="8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top"/>
    </xf>
    <xf numFmtId="14" fontId="16" fillId="0" borderId="4" xfId="0" applyNumberFormat="1" applyFont="1" applyBorder="1"/>
    <xf numFmtId="2" fontId="16" fillId="0" borderId="1" xfId="0" applyNumberFormat="1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4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/>
    </xf>
    <xf numFmtId="0" fontId="24" fillId="8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 wrapText="1"/>
    </xf>
    <xf numFmtId="2" fontId="35" fillId="2" borderId="0" xfId="0" applyNumberFormat="1" applyFont="1" applyFill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8" fillId="13" borderId="1" xfId="0" applyFont="1" applyFill="1" applyBorder="1" applyAlignment="1">
      <alignment horizontal="center" vertical="top" wrapText="1"/>
    </xf>
    <xf numFmtId="2" fontId="23" fillId="13" borderId="3" xfId="0" applyNumberFormat="1" applyFont="1" applyFill="1" applyBorder="1" applyAlignment="1">
      <alignment horizontal="center" vertical="top" wrapText="1"/>
    </xf>
    <xf numFmtId="0" fontId="23" fillId="13" borderId="4" xfId="0" applyFont="1" applyFill="1" applyBorder="1" applyAlignment="1">
      <alignment horizontal="center" vertical="top" wrapText="1"/>
    </xf>
    <xf numFmtId="14" fontId="23" fillId="13" borderId="3" xfId="0" applyNumberFormat="1" applyFont="1" applyFill="1" applyBorder="1" applyAlignment="1">
      <alignment horizontal="center" vertical="top" wrapText="1"/>
    </xf>
    <xf numFmtId="14" fontId="23" fillId="13" borderId="2" xfId="0" applyNumberFormat="1" applyFont="1" applyFill="1" applyBorder="1" applyAlignment="1">
      <alignment horizontal="center" vertical="top" wrapText="1"/>
    </xf>
    <xf numFmtId="14" fontId="23" fillId="13" borderId="1" xfId="0" applyNumberFormat="1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top" wrapText="1"/>
    </xf>
    <xf numFmtId="0" fontId="23" fillId="5" borderId="4" xfId="0" applyFont="1" applyFill="1" applyBorder="1" applyAlignment="1">
      <alignment horizontal="center" vertical="top" wrapText="1"/>
    </xf>
    <xf numFmtId="0" fontId="23" fillId="4" borderId="4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2" fontId="35" fillId="2" borderId="0" xfId="0" applyNumberFormat="1" applyFont="1" applyFill="1" applyAlignment="1">
      <alignment horizontal="left" vertical="center" wrapText="1"/>
    </xf>
    <xf numFmtId="2" fontId="23" fillId="13" borderId="3" xfId="0" applyNumberFormat="1" applyFont="1" applyFill="1" applyBorder="1" applyAlignment="1">
      <alignment horizontal="center" vertical="top"/>
    </xf>
    <xf numFmtId="0" fontId="23" fillId="13" borderId="4" xfId="0" applyFont="1" applyFill="1" applyBorder="1" applyAlignment="1">
      <alignment vertical="top"/>
    </xf>
    <xf numFmtId="0" fontId="16" fillId="0" borderId="3" xfId="0" applyFont="1" applyBorder="1" applyAlignment="1">
      <alignment wrapText="1"/>
    </xf>
    <xf numFmtId="0" fontId="16" fillId="0" borderId="1" xfId="0" quotePrefix="1" applyFont="1" applyBorder="1" applyAlignment="1">
      <alignment horizontal="left" vertical="center"/>
    </xf>
    <xf numFmtId="0" fontId="16" fillId="0" borderId="4" xfId="0" applyFont="1" applyBorder="1" applyAlignment="1">
      <alignment wrapText="1"/>
    </xf>
    <xf numFmtId="0" fontId="16" fillId="0" borderId="5" xfId="0" applyFont="1" applyBorder="1" applyAlignment="1">
      <alignment vertical="center" wrapText="1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/>
    </xf>
    <xf numFmtId="2" fontId="16" fillId="2" borderId="0" xfId="0" applyNumberFormat="1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44" fontId="36" fillId="2" borderId="0" xfId="1" applyFont="1" applyFill="1" applyAlignment="1">
      <alignment vertical="center" wrapText="1"/>
    </xf>
    <xf numFmtId="2" fontId="16" fillId="0" borderId="0" xfId="0" applyNumberFormat="1" applyFont="1" applyAlignment="1">
      <alignment horizontal="left" vertical="center" wrapText="1"/>
    </xf>
    <xf numFmtId="14" fontId="16" fillId="0" borderId="1" xfId="0" applyNumberFormat="1" applyFont="1" applyBorder="1" applyAlignment="1">
      <alignment wrapText="1"/>
    </xf>
    <xf numFmtId="0" fontId="16" fillId="0" borderId="1" xfId="0" quotePrefix="1" applyFont="1" applyBorder="1" applyAlignment="1">
      <alignment wrapText="1"/>
    </xf>
    <xf numFmtId="2" fontId="16" fillId="0" borderId="5" xfId="0" applyNumberFormat="1" applyFont="1" applyBorder="1" applyAlignment="1">
      <alignment horizontal="center" vertical="center" wrapText="1"/>
    </xf>
    <xf numFmtId="2" fontId="37" fillId="2" borderId="0" xfId="0" applyNumberFormat="1" applyFont="1" applyFill="1" applyAlignment="1">
      <alignment vertical="center" wrapText="1"/>
    </xf>
    <xf numFmtId="2" fontId="37" fillId="2" borderId="0" xfId="0" applyNumberFormat="1" applyFont="1" applyFill="1" applyAlignment="1">
      <alignment vertical="center"/>
    </xf>
    <xf numFmtId="2" fontId="38" fillId="2" borderId="0" xfId="0" applyNumberFormat="1" applyFont="1" applyFill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/>
    <xf numFmtId="14" fontId="16" fillId="0" borderId="6" xfId="0" applyNumberFormat="1" applyFont="1" applyBorder="1"/>
    <xf numFmtId="14" fontId="16" fillId="0" borderId="6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4" fontId="16" fillId="0" borderId="10" xfId="0" applyNumberFormat="1" applyFont="1" applyBorder="1"/>
    <xf numFmtId="14" fontId="16" fillId="0" borderId="12" xfId="0" applyNumberFormat="1" applyFont="1" applyBorder="1"/>
    <xf numFmtId="14" fontId="16" fillId="0" borderId="12" xfId="0" applyNumberFormat="1" applyFont="1" applyBorder="1" applyAlignment="1">
      <alignment horizontal="center" vertical="center"/>
    </xf>
    <xf numFmtId="14" fontId="16" fillId="0" borderId="9" xfId="0" applyNumberFormat="1" applyFont="1" applyBorder="1"/>
    <xf numFmtId="14" fontId="16" fillId="0" borderId="11" xfId="0" applyNumberFormat="1" applyFont="1" applyBorder="1"/>
    <xf numFmtId="14" fontId="16" fillId="0" borderId="11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left"/>
    </xf>
    <xf numFmtId="14" fontId="16" fillId="0" borderId="1" xfId="0" applyNumberFormat="1" applyFont="1" applyBorder="1" applyAlignment="1">
      <alignment vertical="center" wrapText="1"/>
    </xf>
    <xf numFmtId="0" fontId="16" fillId="0" borderId="1" xfId="0" quotePrefix="1" applyFont="1" applyBorder="1"/>
    <xf numFmtId="0" fontId="23" fillId="0" borderId="6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0" fontId="23" fillId="6" borderId="4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/>
    </xf>
    <xf numFmtId="14" fontId="23" fillId="3" borderId="3" xfId="0" applyNumberFormat="1" applyFont="1" applyFill="1" applyBorder="1" applyAlignment="1">
      <alignment vertical="top"/>
    </xf>
    <xf numFmtId="14" fontId="23" fillId="5" borderId="2" xfId="0" applyNumberFormat="1" applyFont="1" applyFill="1" applyBorder="1" applyAlignment="1">
      <alignment vertical="top"/>
    </xf>
    <xf numFmtId="14" fontId="23" fillId="5" borderId="1" xfId="0" applyNumberFormat="1" applyFont="1" applyFill="1" applyBorder="1" applyAlignment="1">
      <alignment vertical="top"/>
    </xf>
    <xf numFmtId="0" fontId="16" fillId="0" borderId="2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7" fillId="2" borderId="18" xfId="0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9" fillId="2" borderId="0" xfId="0" applyNumberFormat="1" applyFont="1" applyFill="1" applyAlignment="1">
      <alignment vertical="center"/>
    </xf>
    <xf numFmtId="2" fontId="42" fillId="2" borderId="0" xfId="0" applyNumberFormat="1" applyFont="1" applyFill="1" applyAlignment="1">
      <alignment vertical="center" wrapText="1"/>
    </xf>
    <xf numFmtId="2" fontId="35" fillId="2" borderId="8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43" fillId="2" borderId="0" xfId="0" applyNumberFormat="1" applyFont="1" applyFill="1" applyAlignment="1">
      <alignment vertical="center"/>
    </xf>
    <xf numFmtId="164" fontId="16" fillId="12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wrapText="1"/>
    </xf>
    <xf numFmtId="14" fontId="23" fillId="5" borderId="3" xfId="0" applyNumberFormat="1" applyFont="1" applyFill="1" applyBorder="1" applyAlignment="1">
      <alignment vertical="top"/>
    </xf>
    <xf numFmtId="0" fontId="23" fillId="14" borderId="1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9" fillId="10" borderId="2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 wrapText="1"/>
    </xf>
    <xf numFmtId="0" fontId="28" fillId="15" borderId="1" xfId="0" applyFont="1" applyFill="1" applyBorder="1" applyAlignment="1">
      <alignment vertical="top"/>
    </xf>
    <xf numFmtId="0" fontId="23" fillId="15" borderId="1" xfId="0" applyFont="1" applyFill="1" applyBorder="1" applyAlignment="1">
      <alignment vertical="top" wrapText="1"/>
    </xf>
    <xf numFmtId="0" fontId="23" fillId="15" borderId="1" xfId="0" applyFont="1" applyFill="1" applyBorder="1" applyAlignment="1">
      <alignment vertical="top"/>
    </xf>
    <xf numFmtId="14" fontId="23" fillId="15" borderId="2" xfId="0" applyNumberFormat="1" applyFont="1" applyFill="1" applyBorder="1" applyAlignment="1">
      <alignment vertical="top"/>
    </xf>
    <xf numFmtId="14" fontId="23" fillId="15" borderId="1" xfId="0" applyNumberFormat="1" applyFont="1" applyFill="1" applyBorder="1" applyAlignment="1">
      <alignment vertical="top"/>
    </xf>
    <xf numFmtId="0" fontId="23" fillId="15" borderId="4" xfId="0" applyFont="1" applyFill="1" applyBorder="1" applyAlignment="1">
      <alignment vertical="top" wrapText="1"/>
    </xf>
    <xf numFmtId="2" fontId="16" fillId="16" borderId="1" xfId="0" applyNumberFormat="1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23" fillId="17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3" fillId="18" borderId="1" xfId="0" applyFont="1" applyFill="1" applyBorder="1" applyAlignment="1">
      <alignment horizontal="center" vertical="top" wrapText="1"/>
    </xf>
    <xf numFmtId="14" fontId="16" fillId="0" borderId="8" xfId="0" applyNumberFormat="1" applyFont="1" applyBorder="1" applyAlignment="1">
      <alignment horizontal="center" vertical="center"/>
    </xf>
    <xf numFmtId="2" fontId="0" fillId="16" borderId="1" xfId="0" applyNumberFormat="1" applyFill="1" applyBorder="1" applyAlignment="1">
      <alignment horizontal="center" vertical="center"/>
    </xf>
    <xf numFmtId="2" fontId="16" fillId="16" borderId="1" xfId="0" applyNumberFormat="1" applyFont="1" applyFill="1" applyBorder="1" applyAlignment="1">
      <alignment horizontal="center" vertical="center" wrapText="1"/>
    </xf>
    <xf numFmtId="2" fontId="23" fillId="13" borderId="3" xfId="0" applyNumberFormat="1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/>
    </xf>
    <xf numFmtId="14" fontId="23" fillId="13" borderId="3" xfId="0" applyNumberFormat="1" applyFont="1" applyFill="1" applyBorder="1" applyAlignment="1">
      <alignment horizontal="center" vertical="center"/>
    </xf>
    <xf numFmtId="14" fontId="23" fillId="13" borderId="2" xfId="0" applyNumberFormat="1" applyFont="1" applyFill="1" applyBorder="1" applyAlignment="1">
      <alignment horizontal="center" vertical="center"/>
    </xf>
    <xf numFmtId="14" fontId="23" fillId="13" borderId="1" xfId="0" applyNumberFormat="1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19" borderId="1" xfId="0" applyFill="1" applyBorder="1" applyAlignment="1">
      <alignment horizontal="left" vertical="center" wrapText="1"/>
    </xf>
    <xf numFmtId="2" fontId="47" fillId="0" borderId="1" xfId="0" applyNumberFormat="1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 wrapText="1"/>
    </xf>
    <xf numFmtId="2" fontId="4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4" fontId="40" fillId="2" borderId="0" xfId="1" applyFont="1" applyFill="1" applyAlignment="1">
      <alignment horizontal="center" vertical="center" wrapText="1"/>
    </xf>
    <xf numFmtId="44" fontId="41" fillId="2" borderId="0" xfId="1" applyFont="1" applyFill="1" applyAlignment="1">
      <alignment horizontal="center" vertical="center" wrapText="1"/>
    </xf>
    <xf numFmtId="2" fontId="40" fillId="0" borderId="0" xfId="0" applyNumberFormat="1" applyFont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2" fontId="45" fillId="2" borderId="0" xfId="0" applyNumberFormat="1" applyFont="1" applyFill="1" applyAlignment="1">
      <alignment horizontal="center" vertical="center" wrapText="1"/>
    </xf>
    <xf numFmtId="2" fontId="46" fillId="2" borderId="0" xfId="0" applyNumberFormat="1" applyFont="1" applyFill="1" applyAlignment="1">
      <alignment horizontal="center" vertical="center"/>
    </xf>
    <xf numFmtId="44" fontId="46" fillId="2" borderId="0" xfId="1" applyFont="1" applyFill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174"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ill>
        <patternFill>
          <bgColor rgb="FF80CFF5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  <dxf>
      <fill>
        <patternFill>
          <bgColor rgb="FFFAB95A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FC000"/>
        </patternFill>
      </fill>
    </dxf>
    <dxf>
      <fill>
        <patternFill>
          <bgColor rgb="FFB9D4A4"/>
        </patternFill>
      </fill>
    </dxf>
    <dxf>
      <fill>
        <patternFill>
          <bgColor rgb="FF0DAF9F"/>
        </patternFill>
      </fill>
    </dxf>
    <dxf>
      <fill>
        <patternFill>
          <bgColor rgb="FFFABA5A"/>
        </patternFill>
      </fill>
    </dxf>
    <dxf>
      <font>
        <color rgb="FF39B6F3"/>
      </font>
    </dxf>
    <dxf>
      <font>
        <color theme="0"/>
      </font>
      <fill>
        <patternFill>
          <fgColor rgb="FF39B6F3"/>
          <bgColor rgb="FF39B6F3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AB95A"/>
        </patternFill>
      </fill>
    </dxf>
    <dxf>
      <fill>
        <patternFill>
          <bgColor rgb="FF3A4A99"/>
        </patternFill>
      </fill>
    </dxf>
    <dxf>
      <fill>
        <patternFill>
          <bgColor rgb="FF7FCEF4"/>
        </patternFill>
      </fill>
    </dxf>
    <dxf>
      <fill>
        <patternFill>
          <bgColor rgb="FF0DAF9F"/>
        </patternFill>
      </fill>
    </dxf>
  </dxfs>
  <tableStyles count="0" defaultTableStyle="TableStyleMedium2" defaultPivotStyle="PivotStyleLight16"/>
  <colors>
    <mruColors>
      <color rgb="FFFABA5A"/>
      <color rgb="FFE5572E"/>
      <color rgb="FFED6F8F"/>
      <color rgb="FF592B61"/>
      <color rgb="FF7FCEF4"/>
      <color rgb="FF80CFF5"/>
      <color rgb="FFFAB95A"/>
      <color rgb="FF8260CE"/>
      <color rgb="FF8F61CD"/>
      <color rgb="FF8A6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113392</xdr:colOff>
      <xdr:row>1</xdr:row>
      <xdr:rowOff>129722</xdr:rowOff>
    </xdr:from>
    <xdr:to>
      <xdr:col>0</xdr:col>
      <xdr:colOff>732063</xdr:colOff>
      <xdr:row>4</xdr:row>
      <xdr:rowOff>7711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33817542-0C3F-ABE2-5D18-14C89B722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92" y="129722"/>
          <a:ext cx="625021" cy="5646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</xdr:row>
      <xdr:rowOff>171450</xdr:rowOff>
    </xdr:from>
    <xdr:to>
      <xdr:col>0</xdr:col>
      <xdr:colOff>1162050</xdr:colOff>
      <xdr:row>4</xdr:row>
      <xdr:rowOff>25400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ADF27126-9C79-F276-813C-A0B0EE20A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428625"/>
          <a:ext cx="381000" cy="374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85725</xdr:rowOff>
    </xdr:from>
    <xdr:to>
      <xdr:col>0</xdr:col>
      <xdr:colOff>625475</xdr:colOff>
      <xdr:row>4</xdr:row>
      <xdr:rowOff>111125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599CEDAF-3E44-4DF5-A5D8-8E4D6A9E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52425"/>
          <a:ext cx="552450" cy="552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219075</xdr:rowOff>
    </xdr:from>
    <xdr:to>
      <xdr:col>0</xdr:col>
      <xdr:colOff>600075</xdr:colOff>
      <xdr:row>4</xdr:row>
      <xdr:rowOff>47625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DDB53775-E35F-B23F-AD5E-B42BBE172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60007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152400</xdr:rowOff>
    </xdr:from>
    <xdr:to>
      <xdr:col>1</xdr:col>
      <xdr:colOff>168275</xdr:colOff>
      <xdr:row>4</xdr:row>
      <xdr:rowOff>171450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69DD52C8-4BF5-51EA-1A2B-52BB0BCFB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28625"/>
          <a:ext cx="63817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2</xdr:row>
      <xdr:rowOff>47625</xdr:rowOff>
    </xdr:from>
    <xdr:to>
      <xdr:col>1</xdr:col>
      <xdr:colOff>53975</xdr:colOff>
      <xdr:row>4</xdr:row>
      <xdr:rowOff>168275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18CB7F48-4F3E-05D7-B2D7-F2C43C65F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14325"/>
          <a:ext cx="58737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142081</xdr:rowOff>
    </xdr:from>
    <xdr:to>
      <xdr:col>0</xdr:col>
      <xdr:colOff>561975</xdr:colOff>
      <xdr:row>4</xdr:row>
      <xdr:rowOff>115093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57FA8F56-72E0-B2D4-551B-050A91E1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5925"/>
          <a:ext cx="558800" cy="5254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501650</xdr:colOff>
      <xdr:row>2</xdr:row>
      <xdr:rowOff>182034</xdr:rowOff>
    </xdr:from>
    <xdr:to>
      <xdr:col>0</xdr:col>
      <xdr:colOff>962025</xdr:colOff>
      <xdr:row>4</xdr:row>
      <xdr:rowOff>78317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28C0F215-B51A-CF38-E6A2-5093E29C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650" y="457201"/>
          <a:ext cx="466725" cy="4455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66675</xdr:rowOff>
    </xdr:from>
    <xdr:to>
      <xdr:col>0</xdr:col>
      <xdr:colOff>920750</xdr:colOff>
      <xdr:row>4</xdr:row>
      <xdr:rowOff>168275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E77DDD8-F18C-5CDB-1A9E-9B98EA525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42900"/>
          <a:ext cx="692150" cy="654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2</xdr:row>
      <xdr:rowOff>285750</xdr:rowOff>
    </xdr:from>
    <xdr:to>
      <xdr:col>0</xdr:col>
      <xdr:colOff>895350</xdr:colOff>
      <xdr:row>4</xdr:row>
      <xdr:rowOff>11112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96DC8D78-151C-3C45-AE3A-A58671086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590550"/>
          <a:ext cx="466725" cy="455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429683</xdr:colOff>
      <xdr:row>2</xdr:row>
      <xdr:rowOff>56091</xdr:rowOff>
    </xdr:from>
    <xdr:to>
      <xdr:col>1</xdr:col>
      <xdr:colOff>124883</xdr:colOff>
      <xdr:row>4</xdr:row>
      <xdr:rowOff>155574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A82C749-8B3E-E9A3-AA07-93247109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83" y="332316"/>
          <a:ext cx="660400" cy="651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563562</xdr:colOff>
      <xdr:row>2</xdr:row>
      <xdr:rowOff>11112</xdr:rowOff>
    </xdr:from>
    <xdr:to>
      <xdr:col>1</xdr:col>
      <xdr:colOff>49212</xdr:colOff>
      <xdr:row>4</xdr:row>
      <xdr:rowOff>219074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641B09-83F3-5A65-7F2A-7C79EBB48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562" y="277812"/>
          <a:ext cx="762000" cy="7477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ineb ETTALBI" id="{3380DB1B-FA82-4877-90BD-414B305DC66F}" userId="S::z.ettalbi@resah.fr::e8eb9f58-28c6-4f3e-9d69-9480f26728a1" providerId="AD"/>
  <person displayName="Fabrice CHEDEBOIS" id="{C79FACE2-ECD9-4ACB-9E22-F5228FFE3320}" userId="S::f.chedebois@resah.fr::096f6e05-4bc9-48d7-b6ac-f734f712576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D25" dT="2023-12-18T15:32:14.42" personId="{3380DB1B-FA82-4877-90BD-414B305DC66F}" id="{635C4FAF-6F04-4E33-BA96-274B51662E76}">
    <text>DMNS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M15" dT="2024-02-16T07:59:31.42" personId="{C79FACE2-ECD9-4ACB-9E22-F5228FFE3320}" id="{20F5E971-5A80-474B-A7BA-8AC1DDF9A152}">
    <text>Ouvert à tout gestionnaire d'EHPAD</text>
  </threadedComment>
  <threadedComment ref="BM27" dT="2024-02-16T08:00:02.06" personId="{C79FACE2-ECD9-4ACB-9E22-F5228FFE3320}" id="{A76FAF08-A667-407E-891E-B4F1851704F8}">
    <text>Ouvert à tout gestionnaire d'EHPAD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85C8-2B62-4E81-860C-DF40D0C5D79D}">
  <sheetPr codeName="Feuil1"/>
  <dimension ref="A1:D13"/>
  <sheetViews>
    <sheetView workbookViewId="0">
      <selection activeCell="D6" sqref="D6"/>
    </sheetView>
  </sheetViews>
  <sheetFormatPr defaultColWidth="11.42578125" defaultRowHeight="14.45"/>
  <cols>
    <col min="1" max="1" width="51.140625" customWidth="1"/>
    <col min="2" max="2" width="36.85546875" bestFit="1" customWidth="1"/>
  </cols>
  <sheetData>
    <row r="1" spans="1:4">
      <c r="A1" t="s">
        <v>0</v>
      </c>
      <c r="B1" t="s">
        <v>1</v>
      </c>
    </row>
    <row r="2" spans="1:4">
      <c r="A2" t="s">
        <v>2</v>
      </c>
      <c r="B2" t="s">
        <v>3</v>
      </c>
    </row>
    <row r="3" spans="1:4">
      <c r="A3" t="s">
        <v>4</v>
      </c>
      <c r="B3" t="s">
        <v>5</v>
      </c>
    </row>
    <row r="6" spans="1:4">
      <c r="A6" t="s">
        <v>6</v>
      </c>
      <c r="B6" t="s">
        <v>7</v>
      </c>
      <c r="D6" t="s">
        <v>8</v>
      </c>
    </row>
    <row r="7" spans="1:4">
      <c r="A7" t="s">
        <v>9</v>
      </c>
      <c r="B7" t="s">
        <v>10</v>
      </c>
      <c r="D7" t="s">
        <v>11</v>
      </c>
    </row>
    <row r="8" spans="1:4">
      <c r="A8" t="s">
        <v>12</v>
      </c>
      <c r="B8" t="s">
        <v>13</v>
      </c>
      <c r="D8" t="s">
        <v>10</v>
      </c>
    </row>
    <row r="9" spans="1:4">
      <c r="A9" t="s">
        <v>14</v>
      </c>
      <c r="B9" t="s">
        <v>15</v>
      </c>
    </row>
    <row r="10" spans="1:4">
      <c r="A10" t="s">
        <v>16</v>
      </c>
    </row>
    <row r="11" spans="1:4">
      <c r="A11" t="s">
        <v>17</v>
      </c>
    </row>
    <row r="12" spans="1:4">
      <c r="A12" t="s">
        <v>18</v>
      </c>
    </row>
    <row r="13" spans="1:4">
      <c r="A13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8C06-3B35-498E-AD8E-0FB295104A28}">
  <sheetPr codeName="Feuil6">
    <pageSetUpPr fitToPage="1"/>
  </sheetPr>
  <dimension ref="A1:BX12"/>
  <sheetViews>
    <sheetView showGridLines="0" topLeftCell="A2" zoomScale="70" zoomScaleNormal="70" zoomScaleSheetLayoutView="100" workbookViewId="0">
      <pane xSplit="4" ySplit="5" topLeftCell="E7" activePane="bottomRight" state="frozen"/>
      <selection pane="bottomRight" activeCell="C7" sqref="C7"/>
      <selection pane="bottomLeft"/>
      <selection pane="topRight"/>
    </sheetView>
  </sheetViews>
  <sheetFormatPr defaultColWidth="15.5703125" defaultRowHeight="14.45"/>
  <cols>
    <col min="1" max="1" width="19.140625" style="213" customWidth="1"/>
    <col min="2" max="2" width="28.85546875" style="214" customWidth="1"/>
    <col min="3" max="3" width="53.85546875" style="157" customWidth="1"/>
    <col min="4" max="4" width="10" style="159" customWidth="1"/>
    <col min="5" max="40" width="3.140625" style="160" customWidth="1"/>
    <col min="41" max="41" width="14.140625" style="161" customWidth="1"/>
    <col min="42" max="51" width="15.5703125" style="164" customWidth="1"/>
    <col min="52" max="53" width="15.5703125" style="202" customWidth="1"/>
    <col min="54" max="54" width="20.85546875" style="245" hidden="1" customWidth="1"/>
    <col min="55" max="55" width="19.140625" style="213" hidden="1" customWidth="1"/>
    <col min="56" max="56" width="14.28515625" style="214" hidden="1" customWidth="1"/>
    <col min="57" max="57" width="11.7109375" style="157" hidden="1" customWidth="1"/>
    <col min="58" max="58" width="18.5703125" style="209" hidden="1" customWidth="1"/>
    <col min="59" max="59" width="17.85546875" style="163" hidden="1" customWidth="1"/>
    <col min="60" max="60" width="16.5703125" style="163" hidden="1" customWidth="1"/>
    <col min="61" max="61" width="25.85546875" style="163" hidden="1" customWidth="1"/>
    <col min="62" max="62" width="11.42578125" style="163" hidden="1" customWidth="1"/>
    <col min="63" max="63" width="19.7109375" style="214" hidden="1" customWidth="1"/>
    <col min="64" max="64" width="71" style="159" hidden="1" customWidth="1"/>
    <col min="65" max="65" width="35.42578125" style="159" hidden="1" customWidth="1"/>
    <col min="66" max="66" width="26.42578125" style="159" hidden="1" customWidth="1"/>
    <col min="67" max="67" width="16.85546875" style="159" hidden="1" customWidth="1"/>
    <col min="68" max="68" width="14.7109375" style="159" hidden="1" customWidth="1"/>
    <col min="69" max="69" width="15.140625" style="159" hidden="1" customWidth="1"/>
    <col min="70" max="70" width="11.5703125" style="159" hidden="1" customWidth="1"/>
    <col min="71" max="71" width="12.42578125" style="159" hidden="1" customWidth="1"/>
    <col min="72" max="72" width="11.5703125" style="159" hidden="1" customWidth="1"/>
    <col min="73" max="73" width="15.5703125" style="159" hidden="1" customWidth="1"/>
    <col min="74" max="74" width="11.5703125" style="159" hidden="1" customWidth="1"/>
    <col min="75" max="75" width="12.85546875" style="159" hidden="1" customWidth="1"/>
    <col min="76" max="76" width="11.5703125" style="159" hidden="1" customWidth="1"/>
    <col min="77" max="16384" width="15.5703125" style="164"/>
  </cols>
  <sheetData>
    <row r="1" spans="1:76" s="202" customFormat="1" ht="17.45" hidden="1" customHeight="1">
      <c r="A1" s="199"/>
      <c r="B1" s="200"/>
      <c r="C1" s="157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BB1" s="203"/>
      <c r="BC1" s="199"/>
      <c r="BG1" s="204"/>
      <c r="BH1" s="204"/>
      <c r="BI1" s="204"/>
      <c r="BJ1" s="204"/>
      <c r="BK1" s="214"/>
    </row>
    <row r="2" spans="1:76" ht="21.6" customHeight="1">
      <c r="A2" s="206"/>
      <c r="B2" s="210"/>
      <c r="C2" s="248" t="s">
        <v>20</v>
      </c>
      <c r="BB2" s="208"/>
      <c r="BC2" s="206"/>
      <c r="BD2" s="210" t="s">
        <v>21</v>
      </c>
    </row>
    <row r="3" spans="1:76" ht="21.6" customHeight="1">
      <c r="A3" s="164"/>
      <c r="B3" s="252"/>
      <c r="C3" s="250" t="s">
        <v>22</v>
      </c>
      <c r="BB3" s="208"/>
      <c r="BC3" s="206"/>
      <c r="BE3" s="252"/>
      <c r="BF3" s="252"/>
      <c r="BG3" s="252"/>
    </row>
    <row r="4" spans="1:76" ht="21.6" customHeight="1">
      <c r="A4" s="390" t="s">
        <v>751</v>
      </c>
      <c r="B4" s="391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BB4" s="208"/>
      <c r="BC4" s="206"/>
      <c r="BD4" s="210" t="s">
        <v>25</v>
      </c>
    </row>
    <row r="5" spans="1:76" ht="31.5" customHeight="1">
      <c r="A5" s="206"/>
      <c r="B5" s="210"/>
      <c r="C5" s="210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BB5" s="208"/>
      <c r="BC5" s="206"/>
      <c r="BD5" s="210"/>
    </row>
    <row r="6" spans="1:76" s="217" customFormat="1" ht="43.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310" t="s">
        <v>31</v>
      </c>
      <c r="BC6" s="215" t="s">
        <v>653</v>
      </c>
      <c r="BD6" s="311" t="s">
        <v>33</v>
      </c>
      <c r="BE6" s="312" t="s">
        <v>34</v>
      </c>
      <c r="BF6" s="313" t="s">
        <v>35</v>
      </c>
      <c r="BG6" s="314" t="s">
        <v>36</v>
      </c>
      <c r="BH6" s="314" t="s">
        <v>30</v>
      </c>
      <c r="BI6" s="315" t="s">
        <v>37</v>
      </c>
      <c r="BJ6" s="316" t="s">
        <v>38</v>
      </c>
      <c r="BK6" s="309" t="s">
        <v>39</v>
      </c>
      <c r="BL6" s="216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57" customHeight="1">
      <c r="A7" s="146" t="s">
        <v>752</v>
      </c>
      <c r="B7" s="146" t="s">
        <v>753</v>
      </c>
      <c r="C7" s="146" t="s">
        <v>754</v>
      </c>
      <c r="D7" s="148" t="str">
        <f t="shared" ref="D7:D12" ca="1" si="1">IF(BH7&lt;TODAY(),"Terminé",(IF(BG7&gt;=TODAY(),"A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12" si="2">BH7</f>
        <v>46752</v>
      </c>
      <c r="BB7" s="233" t="s">
        <v>755</v>
      </c>
      <c r="BC7" s="232" t="s">
        <v>752</v>
      </c>
      <c r="BD7" s="188" t="s">
        <v>756</v>
      </c>
      <c r="BE7" s="188" t="s">
        <v>756</v>
      </c>
      <c r="BF7" s="188" t="s">
        <v>53</v>
      </c>
      <c r="BG7" s="189">
        <v>45292</v>
      </c>
      <c r="BH7" s="189">
        <v>46752</v>
      </c>
      <c r="BI7" s="189">
        <f t="shared" ref="BI7:BJ12" si="3">IF(DAY(BG7)&lt;=15,DATE(YEAR(BG7),MONTH(BG7),1),EOMONTH(BG7,0))</f>
        <v>45292</v>
      </c>
      <c r="BJ7" s="189">
        <f t="shared" si="3"/>
        <v>46752</v>
      </c>
      <c r="BK7" s="185" t="s">
        <v>0</v>
      </c>
      <c r="BL7" s="317" t="s">
        <v>757</v>
      </c>
      <c r="BM7" s="49" t="s">
        <v>19</v>
      </c>
      <c r="BN7" s="190" t="s">
        <v>10</v>
      </c>
      <c r="BO7" s="190"/>
      <c r="BP7" s="190"/>
      <c r="BQ7" s="241">
        <f>BS7-60</f>
        <v>45022</v>
      </c>
      <c r="BR7" s="241">
        <f t="shared" ref="BR7:BR12" si="4">IF(DAY(BQ7)&lt;=15,DATE(YEAR(BQ7),MONTH(BQ7),1),EOMONTH(BQ7,0))</f>
        <v>45017</v>
      </c>
      <c r="BS7" s="241">
        <f t="shared" ref="BS7:BS12" si="5">BU7</f>
        <v>45082</v>
      </c>
      <c r="BT7" s="241">
        <f t="shared" ref="BT7:BT12" si="6">IF(DAY(BS7)&lt;=15,DATE(YEAR(BS7),MONTH(BS7),1),EOMONTH(BS7,0))</f>
        <v>45078</v>
      </c>
      <c r="BU7" s="241">
        <f t="shared" ref="BU7:BU12" si="7">BW7-210</f>
        <v>45082</v>
      </c>
      <c r="BV7" s="241">
        <f t="shared" ref="BV7:BV12" si="8">IF(DAY(BU7)&lt;=15,DATE(YEAR(BU7),MONTH(BU7),1),EOMONTH(BU7,0))</f>
        <v>45078</v>
      </c>
      <c r="BW7" s="241">
        <f t="shared" ref="BW7:BW12" si="9">BG7</f>
        <v>45292</v>
      </c>
      <c r="BX7" s="241">
        <f t="shared" ref="BX7:BX12" si="10">IF(DAY(BW7)&lt;=15,DATE(YEAR(BW7),MONTH(BW7),1),EOMONTH(BW7,0))</f>
        <v>45292</v>
      </c>
    </row>
    <row r="8" spans="1:76" ht="60.75" customHeight="1">
      <c r="A8" s="146" t="s">
        <v>758</v>
      </c>
      <c r="B8" s="146" t="s">
        <v>753</v>
      </c>
      <c r="C8" s="146" t="s">
        <v>759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46752</v>
      </c>
      <c r="BB8" s="233" t="s">
        <v>760</v>
      </c>
      <c r="BC8" s="232" t="s">
        <v>758</v>
      </c>
      <c r="BD8" s="188" t="s">
        <v>756</v>
      </c>
      <c r="BE8" s="188" t="s">
        <v>756</v>
      </c>
      <c r="BF8" s="188" t="s">
        <v>53</v>
      </c>
      <c r="BG8" s="189">
        <v>45292</v>
      </c>
      <c r="BH8" s="189">
        <v>46752</v>
      </c>
      <c r="BI8" s="189">
        <f t="shared" si="3"/>
        <v>45292</v>
      </c>
      <c r="BJ8" s="189">
        <f t="shared" si="3"/>
        <v>46752</v>
      </c>
      <c r="BK8" s="185" t="s">
        <v>0</v>
      </c>
      <c r="BL8" s="317" t="s">
        <v>761</v>
      </c>
      <c r="BM8" s="49" t="s">
        <v>19</v>
      </c>
      <c r="BN8" s="190" t="s">
        <v>10</v>
      </c>
      <c r="BO8" s="190"/>
      <c r="BP8" s="190"/>
      <c r="BQ8" s="241">
        <f>BS8-60</f>
        <v>45022</v>
      </c>
      <c r="BR8" s="241">
        <f t="shared" si="4"/>
        <v>45017</v>
      </c>
      <c r="BS8" s="241">
        <f t="shared" si="5"/>
        <v>45082</v>
      </c>
      <c r="BT8" s="241">
        <f t="shared" si="6"/>
        <v>45078</v>
      </c>
      <c r="BU8" s="241">
        <f t="shared" si="7"/>
        <v>45082</v>
      </c>
      <c r="BV8" s="241">
        <f t="shared" si="8"/>
        <v>45078</v>
      </c>
      <c r="BW8" s="241">
        <f t="shared" si="9"/>
        <v>45292</v>
      </c>
      <c r="BX8" s="241">
        <f t="shared" si="10"/>
        <v>45292</v>
      </c>
    </row>
    <row r="9" spans="1:76" ht="45.95" customHeight="1">
      <c r="A9" s="146" t="s">
        <v>762</v>
      </c>
      <c r="B9" s="146" t="s">
        <v>763</v>
      </c>
      <c r="C9" s="146" t="s">
        <v>764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46235</v>
      </c>
      <c r="BB9" s="233" t="s">
        <v>765</v>
      </c>
      <c r="BC9" s="232" t="s">
        <v>762</v>
      </c>
      <c r="BD9" s="188" t="s">
        <v>756</v>
      </c>
      <c r="BE9" s="188" t="s">
        <v>756</v>
      </c>
      <c r="BF9" s="188" t="s">
        <v>179</v>
      </c>
      <c r="BG9" s="189">
        <v>44775</v>
      </c>
      <c r="BH9" s="189">
        <v>46235</v>
      </c>
      <c r="BI9" s="189">
        <f t="shared" si="3"/>
        <v>44774</v>
      </c>
      <c r="BJ9" s="189">
        <f t="shared" si="3"/>
        <v>46235</v>
      </c>
      <c r="BK9" s="185" t="s">
        <v>2</v>
      </c>
      <c r="BL9" s="317" t="s">
        <v>766</v>
      </c>
      <c r="BM9" s="49" t="s">
        <v>19</v>
      </c>
      <c r="BN9" s="190" t="s">
        <v>10</v>
      </c>
      <c r="BO9" s="190"/>
      <c r="BP9" s="190"/>
      <c r="BQ9" s="241">
        <f>BS9-60</f>
        <v>44505</v>
      </c>
      <c r="BR9" s="241">
        <f t="shared" si="4"/>
        <v>44501</v>
      </c>
      <c r="BS9" s="241">
        <f t="shared" si="5"/>
        <v>44565</v>
      </c>
      <c r="BT9" s="241">
        <f t="shared" si="6"/>
        <v>44562</v>
      </c>
      <c r="BU9" s="241">
        <f t="shared" si="7"/>
        <v>44565</v>
      </c>
      <c r="BV9" s="241">
        <f t="shared" si="8"/>
        <v>44562</v>
      </c>
      <c r="BW9" s="241">
        <f t="shared" si="9"/>
        <v>44775</v>
      </c>
      <c r="BX9" s="241">
        <f t="shared" si="10"/>
        <v>44774</v>
      </c>
    </row>
    <row r="10" spans="1:76" ht="45.95" customHeight="1">
      <c r="A10" s="146" t="s">
        <v>767</v>
      </c>
      <c r="B10" s="146" t="s">
        <v>763</v>
      </c>
      <c r="C10" s="146" t="s">
        <v>768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46783</v>
      </c>
      <c r="BB10" s="233" t="s">
        <v>769</v>
      </c>
      <c r="BC10" s="323" t="s">
        <v>767</v>
      </c>
      <c r="BD10" s="324" t="s">
        <v>756</v>
      </c>
      <c r="BE10" s="188" t="s">
        <v>756</v>
      </c>
      <c r="BF10" s="188" t="s">
        <v>53</v>
      </c>
      <c r="BG10" s="189">
        <v>45323</v>
      </c>
      <c r="BH10" s="189">
        <v>46783</v>
      </c>
      <c r="BI10" s="189">
        <f t="shared" si="3"/>
        <v>45323</v>
      </c>
      <c r="BJ10" s="189">
        <f t="shared" si="3"/>
        <v>46783</v>
      </c>
      <c r="BK10" s="185" t="s">
        <v>2</v>
      </c>
      <c r="BL10" s="317" t="s">
        <v>770</v>
      </c>
      <c r="BM10" s="49" t="s">
        <v>19</v>
      </c>
      <c r="BN10" s="190" t="s">
        <v>13</v>
      </c>
      <c r="BO10" s="190"/>
      <c r="BP10" s="190"/>
      <c r="BQ10" s="241">
        <f>BS10-60</f>
        <v>45053</v>
      </c>
      <c r="BR10" s="241">
        <f t="shared" si="4"/>
        <v>45047</v>
      </c>
      <c r="BS10" s="241">
        <f t="shared" si="5"/>
        <v>45113</v>
      </c>
      <c r="BT10" s="241">
        <f t="shared" si="6"/>
        <v>45108</v>
      </c>
      <c r="BU10" s="241">
        <f t="shared" si="7"/>
        <v>45113</v>
      </c>
      <c r="BV10" s="241">
        <f t="shared" si="8"/>
        <v>45108</v>
      </c>
      <c r="BW10" s="241">
        <f t="shared" si="9"/>
        <v>45323</v>
      </c>
      <c r="BX10" s="241">
        <f t="shared" si="10"/>
        <v>45323</v>
      </c>
    </row>
    <row r="11" spans="1:76" ht="45.95" customHeight="1">
      <c r="A11" s="146" t="s">
        <v>771</v>
      </c>
      <c r="B11" s="146" t="s">
        <v>763</v>
      </c>
      <c r="C11" s="146" t="s">
        <v>772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45772</v>
      </c>
      <c r="BB11" s="232" t="s">
        <v>771</v>
      </c>
      <c r="BC11" s="232" t="s">
        <v>771</v>
      </c>
      <c r="BD11" s="188" t="s">
        <v>756</v>
      </c>
      <c r="BE11" s="188" t="s">
        <v>756</v>
      </c>
      <c r="BF11" s="188"/>
      <c r="BG11" s="189">
        <v>44313</v>
      </c>
      <c r="BH11" s="189">
        <v>45772</v>
      </c>
      <c r="BI11" s="189">
        <f t="shared" si="3"/>
        <v>44316</v>
      </c>
      <c r="BJ11" s="189">
        <f t="shared" si="3"/>
        <v>45777</v>
      </c>
      <c r="BK11" s="185" t="s">
        <v>2</v>
      </c>
      <c r="BL11" s="319" t="s">
        <v>772</v>
      </c>
      <c r="BM11" s="49" t="s">
        <v>19</v>
      </c>
      <c r="BN11" s="190" t="s">
        <v>13</v>
      </c>
      <c r="BO11" s="190"/>
      <c r="BP11" s="190"/>
      <c r="BQ11" s="241">
        <f>BS11-60</f>
        <v>44043</v>
      </c>
      <c r="BR11" s="241">
        <f t="shared" si="4"/>
        <v>44043</v>
      </c>
      <c r="BS11" s="241">
        <f t="shared" si="5"/>
        <v>44103</v>
      </c>
      <c r="BT11" s="241">
        <f t="shared" si="6"/>
        <v>44104</v>
      </c>
      <c r="BU11" s="241">
        <f t="shared" si="7"/>
        <v>44103</v>
      </c>
      <c r="BV11" s="241">
        <f t="shared" si="8"/>
        <v>44104</v>
      </c>
      <c r="BW11" s="241">
        <f t="shared" si="9"/>
        <v>44313</v>
      </c>
      <c r="BX11" s="241">
        <f t="shared" si="10"/>
        <v>44316</v>
      </c>
    </row>
    <row r="12" spans="1:76" s="202" customFormat="1" ht="45.95" customHeight="1">
      <c r="A12" s="146" t="s">
        <v>74</v>
      </c>
      <c r="B12" s="146" t="s">
        <v>763</v>
      </c>
      <c r="C12" s="146" t="s">
        <v>772</v>
      </c>
      <c r="D12" s="148" t="str">
        <f t="shared" ca="1" si="1"/>
        <v>A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47233</v>
      </c>
      <c r="AP12" s="164"/>
      <c r="BB12" s="320" t="s">
        <v>771</v>
      </c>
      <c r="BC12" s="320" t="s">
        <v>66</v>
      </c>
      <c r="BD12" s="321" t="s">
        <v>756</v>
      </c>
      <c r="BE12" s="188" t="s">
        <v>756</v>
      </c>
      <c r="BF12" s="321"/>
      <c r="BG12" s="322">
        <f>BH11+1</f>
        <v>45773</v>
      </c>
      <c r="BH12" s="322">
        <f>BG12+1460</f>
        <v>47233</v>
      </c>
      <c r="BI12" s="189">
        <f t="shared" si="3"/>
        <v>45777</v>
      </c>
      <c r="BJ12" s="189">
        <f t="shared" si="3"/>
        <v>47238</v>
      </c>
      <c r="BK12" s="185" t="s">
        <v>2</v>
      </c>
      <c r="BL12" s="318"/>
      <c r="BM12" s="49" t="s">
        <v>19</v>
      </c>
      <c r="BN12" s="190" t="s">
        <v>13</v>
      </c>
      <c r="BO12" s="190"/>
      <c r="BP12" s="190"/>
      <c r="BQ12" s="238">
        <f>BS12-120</f>
        <v>45443</v>
      </c>
      <c r="BR12" s="238">
        <f t="shared" si="4"/>
        <v>45443</v>
      </c>
      <c r="BS12" s="238">
        <f t="shared" si="5"/>
        <v>45563</v>
      </c>
      <c r="BT12" s="238">
        <f t="shared" si="6"/>
        <v>45565</v>
      </c>
      <c r="BU12" s="238">
        <f t="shared" si="7"/>
        <v>45563</v>
      </c>
      <c r="BV12" s="238">
        <f t="shared" si="8"/>
        <v>45565</v>
      </c>
      <c r="BW12" s="238">
        <f t="shared" si="9"/>
        <v>45773</v>
      </c>
      <c r="BX12" s="238">
        <f t="shared" si="10"/>
        <v>45777</v>
      </c>
    </row>
  </sheetData>
  <sheetProtection algorithmName="SHA-512" hashValue="gbfDYXZYvkNBxVEv1LDJktLZbICKEkeYboSmjT5MVEaICyQJolJfuzMyjJIUmTzZD+DTQzP7toAUUrfOg3LmuA==" saltValue="lpC/k04x+Nd2mZlXD0oO9Q==" spinCount="100000" sheet="1" autoFilter="0"/>
  <autoFilter ref="A6:D6" xr:uid="{28538C06-3B35-498E-AD8E-0FB295104A28}"/>
  <mergeCells count="4">
    <mergeCell ref="E5:P5"/>
    <mergeCell ref="Q5:AB5"/>
    <mergeCell ref="AC5:AN5"/>
    <mergeCell ref="A4:B4"/>
  </mergeCells>
  <conditionalFormatting sqref="C2">
    <cfRule type="expression" dxfId="51" priority="12">
      <formula>AND(BL$6&gt;=#REF!,BL$6&lt;=#REF!)</formula>
    </cfRule>
    <cfRule type="expression" dxfId="50" priority="13">
      <formula>AND(BL$6&gt;=#REF!,BL$6&lt;=#REF!)</formula>
    </cfRule>
    <cfRule type="expression" dxfId="49" priority="14">
      <formula>AND(BL$6&gt;=#REF!,BL$6&lt;=#REF!)</formula>
    </cfRule>
    <cfRule type="expression" dxfId="48" priority="15">
      <formula>AND(BL$6&gt;=#REF!,BL$6&lt;=#REF!)</formula>
    </cfRule>
  </conditionalFormatting>
  <conditionalFormatting sqref="D1:D5 D13:D1048576">
    <cfRule type="containsText" dxfId="47" priority="17" operator="containsText" text="A venir">
      <formula>NOT(ISERROR(SEARCH("A venir",D1)))</formula>
    </cfRule>
  </conditionalFormatting>
  <conditionalFormatting sqref="D1:D1048576">
    <cfRule type="containsText" dxfId="46" priority="4" operator="containsText" text="Term">
      <formula>NOT(ISERROR(SEARCH("Term",D1)))</formula>
    </cfRule>
  </conditionalFormatting>
  <conditionalFormatting sqref="D6:D12">
    <cfRule type="containsText" dxfId="45" priority="5" operator="containsText" text="A venir">
      <formula>NOT(ISERROR(SEARCH("A venir",D6)))</formula>
    </cfRule>
  </conditionalFormatting>
  <conditionalFormatting sqref="D7:D12">
    <cfRule type="containsText" dxfId="44" priority="6" operator="containsText" text="En cours">
      <formula>NOT(ISERROR(SEARCH("En cours",D7)))</formula>
    </cfRule>
    <cfRule type="expression" dxfId="43" priority="7">
      <formula>AND(D$6&gt;=$BR7,D$6&lt;=$BT7)</formula>
    </cfRule>
    <cfRule type="expression" dxfId="42" priority="8">
      <formula>AND(D$6&gt;=$BI7,D$6&lt;=$BJ7)</formula>
    </cfRule>
    <cfRule type="expression" dxfId="41" priority="9">
      <formula>AND(D$6&gt;=$BV7,D$6&lt;=$BX7)</formula>
    </cfRule>
  </conditionalFormatting>
  <conditionalFormatting sqref="E7:AN12">
    <cfRule type="expression" dxfId="40" priority="1">
      <formula>AND(E$6&gt;=$BI7,E$6&lt;=$BJ7)</formula>
    </cfRule>
    <cfRule type="expression" dxfId="39" priority="2">
      <formula>AND(E$6&gt;=$BV7,E$6&lt;=$BX7)</formula>
    </cfRule>
    <cfRule type="expression" dxfId="38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098E348-F977-4CA9-9023-1BC8D0E9BF48}">
          <x14:formula1>
            <xm:f>Feuil1!$A$1:$A$3</xm:f>
          </x14:formula1>
          <xm:sqref>BK7:BL12 BN7:BX12</xm:sqref>
        </x14:dataValidation>
        <x14:dataValidation type="list" allowBlank="1" showInputMessage="1" showErrorMessage="1" xr:uid="{A108B41D-C2E0-4AB3-B373-C9660239D37C}">
          <x14:formula1>
            <xm:f>Feuil1!$D$7:$D$8</xm:f>
          </x14:formula1>
          <xm:sqref>BO7:BX12</xm:sqref>
        </x14:dataValidation>
        <x14:dataValidation type="list" allowBlank="1" showInputMessage="1" showErrorMessage="1" xr:uid="{73357E94-4DA3-4387-9F75-D6CE1D6E603D}">
          <x14:formula1>
            <xm:f>Feuil1!$B$7:$B$9</xm:f>
          </x14:formula1>
          <xm:sqref>BN7:BN12</xm:sqref>
        </x14:dataValidation>
        <x14:dataValidation type="list" allowBlank="1" showInputMessage="1" showErrorMessage="1" xr:uid="{DDDD94EB-68B6-443E-9B71-82271624C1DF}">
          <x14:formula1>
            <xm:f>Feuil1!$A$7:$A$13</xm:f>
          </x14:formula1>
          <xm:sqref>BM7:BM12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65B9-D040-4B71-8EE2-3EE5C9639C8A}">
  <sheetPr codeName="Feuil9">
    <pageSetUpPr fitToPage="1"/>
  </sheetPr>
  <dimension ref="A1:BX18"/>
  <sheetViews>
    <sheetView showGridLines="0" topLeftCell="A2" zoomScale="60" zoomScaleNormal="60" workbookViewId="0">
      <pane xSplit="4" ySplit="5" topLeftCell="E7" activePane="bottomRight" state="frozen"/>
      <selection pane="bottomRight" activeCell="K39" sqref="K39"/>
      <selection pane="bottomLeft"/>
      <selection pane="topRight"/>
    </sheetView>
  </sheetViews>
  <sheetFormatPr defaultColWidth="15.5703125" defaultRowHeight="14.45"/>
  <cols>
    <col min="1" max="1" width="17.5703125" style="213" customWidth="1"/>
    <col min="2" max="2" width="29" style="157" customWidth="1"/>
    <col min="3" max="3" width="63.85546875" style="157" customWidth="1"/>
    <col min="4" max="4" width="9.7109375" style="159" customWidth="1"/>
    <col min="5" max="40" width="3.140625" style="160" customWidth="1"/>
    <col min="41" max="41" width="14.5703125" style="246" customWidth="1"/>
    <col min="42" max="49" width="15.5703125" style="159" customWidth="1"/>
    <col min="50" max="50" width="20.28515625" style="247" customWidth="1"/>
    <col min="51" max="51" width="17.5703125" style="213" customWidth="1"/>
    <col min="52" max="52" width="14.42578125" style="157" customWidth="1"/>
    <col min="53" max="53" width="15.7109375" style="157" customWidth="1"/>
    <col min="54" max="54" width="15.42578125" style="159" hidden="1" customWidth="1"/>
    <col min="55" max="55" width="13" style="161" hidden="1" customWidth="1"/>
    <col min="56" max="56" width="14.5703125" style="161" hidden="1" customWidth="1"/>
    <col min="57" max="57" width="14" style="161" hidden="1" customWidth="1"/>
    <col min="58" max="58" width="15.7109375" style="161" hidden="1" customWidth="1"/>
    <col min="59" max="59" width="24.5703125" style="159" hidden="1" customWidth="1"/>
    <col min="60" max="60" width="13.85546875" style="159" hidden="1" customWidth="1"/>
    <col min="61" max="63" width="18.42578125" style="159" hidden="1" customWidth="1"/>
    <col min="64" max="64" width="38" style="159" hidden="1" customWidth="1"/>
    <col min="65" max="65" width="16.5703125" style="159" hidden="1" customWidth="1"/>
    <col min="66" max="66" width="19.28515625" style="159" hidden="1" customWidth="1"/>
    <col min="67" max="67" width="13.85546875" style="159" hidden="1" customWidth="1"/>
    <col min="68" max="68" width="12.5703125" style="159" hidden="1" customWidth="1"/>
    <col min="69" max="69" width="16.85546875" style="159" hidden="1" customWidth="1"/>
    <col min="70" max="70" width="12.5703125" style="159" hidden="1" customWidth="1"/>
    <col min="71" max="71" width="14.140625" style="159" hidden="1" customWidth="1"/>
    <col min="72" max="72" width="12.5703125" style="159" hidden="1" customWidth="1"/>
    <col min="73" max="76" width="15.5703125" style="159" hidden="1" customWidth="1"/>
    <col min="77" max="16384" width="15.5703125" style="159"/>
  </cols>
  <sheetData>
    <row r="1" spans="1:76" hidden="1">
      <c r="B1" s="159"/>
      <c r="E1" s="160">
        <f t="shared" ref="E1:AN1" si="0">VALUE(YEAR(E6)&amp;TEXT(MONTH(E6),"00"))</f>
        <v>202401</v>
      </c>
      <c r="F1" s="160">
        <f t="shared" si="0"/>
        <v>202402</v>
      </c>
      <c r="G1" s="160">
        <f t="shared" si="0"/>
        <v>202403</v>
      </c>
      <c r="H1" s="160">
        <f t="shared" si="0"/>
        <v>202404</v>
      </c>
      <c r="I1" s="160">
        <f t="shared" si="0"/>
        <v>202405</v>
      </c>
      <c r="J1" s="160">
        <f t="shared" si="0"/>
        <v>202406</v>
      </c>
      <c r="K1" s="160">
        <f t="shared" si="0"/>
        <v>202407</v>
      </c>
      <c r="L1" s="160">
        <f t="shared" si="0"/>
        <v>202408</v>
      </c>
      <c r="M1" s="160">
        <f t="shared" si="0"/>
        <v>202409</v>
      </c>
      <c r="N1" s="160">
        <f t="shared" si="0"/>
        <v>202410</v>
      </c>
      <c r="O1" s="160">
        <f t="shared" si="0"/>
        <v>202411</v>
      </c>
      <c r="P1" s="160">
        <f t="shared" si="0"/>
        <v>202412</v>
      </c>
      <c r="Q1" s="160">
        <f t="shared" si="0"/>
        <v>202501</v>
      </c>
      <c r="R1" s="160">
        <f t="shared" si="0"/>
        <v>202502</v>
      </c>
      <c r="S1" s="160">
        <f t="shared" si="0"/>
        <v>202503</v>
      </c>
      <c r="T1" s="160">
        <f t="shared" si="0"/>
        <v>202504</v>
      </c>
      <c r="U1" s="160">
        <f t="shared" si="0"/>
        <v>202505</v>
      </c>
      <c r="V1" s="160">
        <f t="shared" si="0"/>
        <v>202506</v>
      </c>
      <c r="W1" s="160">
        <f t="shared" si="0"/>
        <v>202507</v>
      </c>
      <c r="X1" s="160">
        <f t="shared" si="0"/>
        <v>202508</v>
      </c>
      <c r="Y1" s="160">
        <f t="shared" si="0"/>
        <v>202509</v>
      </c>
      <c r="Z1" s="160">
        <f t="shared" si="0"/>
        <v>202510</v>
      </c>
      <c r="AA1" s="160">
        <f t="shared" si="0"/>
        <v>202511</v>
      </c>
      <c r="AB1" s="160">
        <f t="shared" si="0"/>
        <v>202512</v>
      </c>
      <c r="AC1" s="160">
        <f t="shared" si="0"/>
        <v>202601</v>
      </c>
      <c r="AD1" s="160">
        <f t="shared" si="0"/>
        <v>202602</v>
      </c>
      <c r="AE1" s="160">
        <f t="shared" si="0"/>
        <v>202603</v>
      </c>
      <c r="AF1" s="160">
        <f t="shared" si="0"/>
        <v>202604</v>
      </c>
      <c r="AG1" s="160">
        <f t="shared" si="0"/>
        <v>202605</v>
      </c>
      <c r="AH1" s="160">
        <f t="shared" si="0"/>
        <v>202606</v>
      </c>
      <c r="AI1" s="160">
        <f t="shared" si="0"/>
        <v>202607</v>
      </c>
      <c r="AJ1" s="160">
        <f t="shared" si="0"/>
        <v>202608</v>
      </c>
      <c r="AK1" s="160">
        <f t="shared" si="0"/>
        <v>202609</v>
      </c>
      <c r="AL1" s="160">
        <f t="shared" si="0"/>
        <v>202610</v>
      </c>
      <c r="AM1" s="160">
        <f t="shared" si="0"/>
        <v>202611</v>
      </c>
      <c r="AN1" s="160">
        <f t="shared" si="0"/>
        <v>202612</v>
      </c>
      <c r="AZ1" s="159"/>
      <c r="BA1" s="159"/>
    </row>
    <row r="2" spans="1:76" ht="20.45" customHeight="1">
      <c r="A2" s="206"/>
      <c r="B2" s="167"/>
      <c r="C2" s="248" t="s">
        <v>254</v>
      </c>
      <c r="AX2" s="249"/>
      <c r="AY2" s="206"/>
      <c r="AZ2" s="167" t="s">
        <v>21</v>
      </c>
    </row>
    <row r="3" spans="1:76" ht="20.45" customHeight="1">
      <c r="A3" s="206"/>
      <c r="C3" s="250" t="s">
        <v>22</v>
      </c>
      <c r="AX3" s="249"/>
      <c r="AY3" s="206"/>
    </row>
    <row r="4" spans="1:76" ht="20.45" customHeight="1">
      <c r="A4" s="390" t="s">
        <v>773</v>
      </c>
      <c r="B4" s="390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X4" s="249"/>
      <c r="AY4" s="206"/>
      <c r="AZ4" s="252"/>
      <c r="BA4" s="252"/>
      <c r="BB4" s="252"/>
      <c r="BC4" s="252"/>
    </row>
    <row r="5" spans="1:76" ht="27.95">
      <c r="A5" s="206"/>
      <c r="B5" s="253"/>
      <c r="C5" s="206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  <c r="AX5" s="249"/>
      <c r="AY5" s="206"/>
      <c r="AZ5" s="252"/>
      <c r="BA5" s="252"/>
      <c r="BB5" s="252"/>
      <c r="BC5" s="252"/>
    </row>
    <row r="6" spans="1:76" s="254" customFormat="1" ht="47.4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55" t="s">
        <v>31</v>
      </c>
      <c r="BC6" s="256" t="s">
        <v>32</v>
      </c>
      <c r="BD6" s="179" t="s">
        <v>774</v>
      </c>
      <c r="BE6" s="257" t="s">
        <v>34</v>
      </c>
      <c r="BF6" s="179" t="s">
        <v>35</v>
      </c>
      <c r="BG6" s="258" t="s">
        <v>36</v>
      </c>
      <c r="BH6" s="258" t="s">
        <v>30</v>
      </c>
      <c r="BI6" s="259" t="s">
        <v>37</v>
      </c>
      <c r="BJ6" s="260" t="s">
        <v>38</v>
      </c>
      <c r="BK6" s="257" t="s">
        <v>39</v>
      </c>
      <c r="BL6" s="179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261" t="s">
        <v>42</v>
      </c>
      <c r="BR6" s="262" t="s">
        <v>43</v>
      </c>
      <c r="BS6" s="263" t="s">
        <v>44</v>
      </c>
      <c r="BT6" s="262" t="s">
        <v>43</v>
      </c>
      <c r="BU6" s="264" t="s">
        <v>45</v>
      </c>
      <c r="BV6" s="262" t="s">
        <v>43</v>
      </c>
      <c r="BW6" s="264" t="s">
        <v>46</v>
      </c>
      <c r="BX6" s="262" t="s">
        <v>43</v>
      </c>
    </row>
    <row r="7" spans="1:76" ht="42.95" customHeight="1">
      <c r="A7" s="146" t="s">
        <v>775</v>
      </c>
      <c r="B7" s="146" t="s">
        <v>776</v>
      </c>
      <c r="C7" s="146" t="s">
        <v>777</v>
      </c>
      <c r="D7" s="148" t="str">
        <f t="shared" ref="D7:D18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5"/>
      <c r="AI7" s="266"/>
      <c r="AJ7" s="266"/>
      <c r="AK7" s="266"/>
      <c r="AL7" s="266"/>
      <c r="AM7" s="266"/>
      <c r="AN7" s="266"/>
      <c r="AO7" s="333">
        <f t="shared" ref="AO7:AO18" si="2">BH7</f>
        <v>46312</v>
      </c>
      <c r="BB7" s="267" t="s">
        <v>775</v>
      </c>
      <c r="BC7" s="268" t="s">
        <v>775</v>
      </c>
      <c r="BD7" s="190" t="s">
        <v>778</v>
      </c>
      <c r="BE7" s="190" t="s">
        <v>581</v>
      </c>
      <c r="BF7" s="185" t="s">
        <v>53</v>
      </c>
      <c r="BG7" s="269">
        <v>44852</v>
      </c>
      <c r="BH7" s="269">
        <v>46312</v>
      </c>
      <c r="BI7" s="269">
        <f t="shared" ref="BI7:BI18" si="3">IF(DAY(BG7)&lt;=15,DATE(YEAR(BG7),MONTH(BG7),1),EOMONTH(BG7,0))</f>
        <v>44865</v>
      </c>
      <c r="BJ7" s="269">
        <f t="shared" ref="BJ7:BJ18" si="4">IF(DAY(BH7)&lt;=15,DATE(YEAR(BH7),MONTH(BH7),1),EOMONTH(BH7,0))</f>
        <v>46326</v>
      </c>
      <c r="BK7" s="185" t="s">
        <v>2</v>
      </c>
      <c r="BL7" s="270" t="s">
        <v>779</v>
      </c>
      <c r="BM7" s="186"/>
      <c r="BN7" s="190" t="s">
        <v>15</v>
      </c>
      <c r="BO7" s="190"/>
      <c r="BP7" s="190"/>
      <c r="BQ7" s="191">
        <f>BS7-60</f>
        <v>44582</v>
      </c>
      <c r="BR7" s="191">
        <f t="shared" ref="BR7:BR18" si="5">IF(DAY(BQ7)&lt;=15,DATE(YEAR(BQ7),MONTH(BQ7),1),EOMONTH(BQ7,0))</f>
        <v>44592</v>
      </c>
      <c r="BS7" s="191">
        <f t="shared" ref="BS7:BS18" si="6">BU7</f>
        <v>44642</v>
      </c>
      <c r="BT7" s="191">
        <f t="shared" ref="BT7:BT18" si="7">IF(DAY(BS7)&lt;=15,DATE(YEAR(BS7),MONTH(BS7),1),EOMONTH(BS7,0))</f>
        <v>44651</v>
      </c>
      <c r="BU7" s="191">
        <f t="shared" ref="BU7:BU15" si="8">BW7-210</f>
        <v>44642</v>
      </c>
      <c r="BV7" s="191">
        <f t="shared" ref="BV7:BV18" si="9">IF(DAY(BU7)&lt;=15,DATE(YEAR(BU7),MONTH(BU7),1),EOMONTH(BU7,0))</f>
        <v>44651</v>
      </c>
      <c r="BW7" s="191">
        <f t="shared" ref="BW7:BW18" si="10">BG7</f>
        <v>44852</v>
      </c>
      <c r="BX7" s="191">
        <f t="shared" ref="BX7:BX18" si="11">IF(DAY(BW7)&lt;=15,DATE(YEAR(BW7),MONTH(BW7),1),EOMONTH(BW7,0))</f>
        <v>44865</v>
      </c>
    </row>
    <row r="8" spans="1:76" ht="42.95" customHeight="1">
      <c r="A8" s="146" t="s">
        <v>74</v>
      </c>
      <c r="B8" s="146" t="s">
        <v>776</v>
      </c>
      <c r="C8" s="146" t="s">
        <v>777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5"/>
      <c r="AI8" s="266"/>
      <c r="AJ8" s="266"/>
      <c r="AK8" s="266"/>
      <c r="AL8" s="266"/>
      <c r="AM8" s="266"/>
      <c r="AN8" s="266"/>
      <c r="AO8" s="333">
        <f t="shared" si="2"/>
        <v>47716</v>
      </c>
      <c r="BB8" s="267" t="s">
        <v>775</v>
      </c>
      <c r="BC8" s="268" t="s">
        <v>66</v>
      </c>
      <c r="BD8" s="190" t="s">
        <v>778</v>
      </c>
      <c r="BE8" s="190"/>
      <c r="BF8" s="185" t="s">
        <v>53</v>
      </c>
      <c r="BG8" s="269">
        <v>46256</v>
      </c>
      <c r="BH8" s="269">
        <v>47716</v>
      </c>
      <c r="BI8" s="269">
        <f t="shared" si="3"/>
        <v>46265</v>
      </c>
      <c r="BJ8" s="269">
        <f t="shared" si="4"/>
        <v>47726</v>
      </c>
      <c r="BK8" s="185" t="s">
        <v>2</v>
      </c>
      <c r="BL8" s="271" t="s">
        <v>779</v>
      </c>
      <c r="BM8" s="186"/>
      <c r="BN8" s="190" t="s">
        <v>15</v>
      </c>
      <c r="BO8" s="190"/>
      <c r="BP8" s="190"/>
      <c r="BQ8" s="191">
        <f>BS8-120</f>
        <v>45926</v>
      </c>
      <c r="BR8" s="191">
        <f t="shared" si="5"/>
        <v>45930</v>
      </c>
      <c r="BS8" s="191">
        <f t="shared" si="6"/>
        <v>46046</v>
      </c>
      <c r="BT8" s="191">
        <f t="shared" si="7"/>
        <v>46053</v>
      </c>
      <c r="BU8" s="191">
        <f t="shared" si="8"/>
        <v>46046</v>
      </c>
      <c r="BV8" s="191">
        <f t="shared" si="9"/>
        <v>46053</v>
      </c>
      <c r="BW8" s="191">
        <f t="shared" si="10"/>
        <v>46256</v>
      </c>
      <c r="BX8" s="191">
        <f t="shared" si="11"/>
        <v>46265</v>
      </c>
    </row>
    <row r="9" spans="1:76" ht="42.95" customHeight="1">
      <c r="A9" s="146" t="s">
        <v>780</v>
      </c>
      <c r="B9" s="146" t="s">
        <v>776</v>
      </c>
      <c r="C9" s="146" t="s">
        <v>781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5"/>
      <c r="AI9" s="266"/>
      <c r="AJ9" s="266"/>
      <c r="AK9" s="266"/>
      <c r="AL9" s="266"/>
      <c r="AM9" s="266"/>
      <c r="AN9" s="266"/>
      <c r="AO9" s="333">
        <f t="shared" si="2"/>
        <v>46293</v>
      </c>
      <c r="BB9" s="267" t="s">
        <v>780</v>
      </c>
      <c r="BC9" s="268" t="s">
        <v>780</v>
      </c>
      <c r="BD9" s="190" t="s">
        <v>778</v>
      </c>
      <c r="BE9" s="190" t="s">
        <v>581</v>
      </c>
      <c r="BF9" s="185" t="s">
        <v>53</v>
      </c>
      <c r="BG9" s="269">
        <v>44833</v>
      </c>
      <c r="BH9" s="269">
        <v>46293</v>
      </c>
      <c r="BI9" s="269">
        <f t="shared" si="3"/>
        <v>44834</v>
      </c>
      <c r="BJ9" s="269">
        <f t="shared" si="4"/>
        <v>46295</v>
      </c>
      <c r="BK9" s="185" t="s">
        <v>2</v>
      </c>
      <c r="BL9" s="271" t="s">
        <v>782</v>
      </c>
      <c r="BM9" s="186"/>
      <c r="BN9" s="190" t="s">
        <v>15</v>
      </c>
      <c r="BO9" s="190"/>
      <c r="BP9" s="190"/>
      <c r="BQ9" s="191">
        <f>BS9-60</f>
        <v>44563</v>
      </c>
      <c r="BR9" s="191">
        <f t="shared" si="5"/>
        <v>44562</v>
      </c>
      <c r="BS9" s="191">
        <f t="shared" si="6"/>
        <v>44623</v>
      </c>
      <c r="BT9" s="191">
        <f t="shared" si="7"/>
        <v>44621</v>
      </c>
      <c r="BU9" s="191">
        <f t="shared" si="8"/>
        <v>44623</v>
      </c>
      <c r="BV9" s="191">
        <f t="shared" si="9"/>
        <v>44621</v>
      </c>
      <c r="BW9" s="191">
        <f t="shared" si="10"/>
        <v>44833</v>
      </c>
      <c r="BX9" s="191">
        <f t="shared" si="11"/>
        <v>44834</v>
      </c>
    </row>
    <row r="10" spans="1:76" ht="42.95" customHeight="1">
      <c r="A10" s="146" t="s">
        <v>74</v>
      </c>
      <c r="B10" s="146" t="s">
        <v>776</v>
      </c>
      <c r="C10" s="146" t="s">
        <v>781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5"/>
      <c r="AI10" s="266"/>
      <c r="AJ10" s="266"/>
      <c r="AK10" s="266"/>
      <c r="AL10" s="266"/>
      <c r="AM10" s="266"/>
      <c r="AN10" s="266"/>
      <c r="AO10" s="333">
        <f t="shared" si="2"/>
        <v>47716</v>
      </c>
      <c r="BB10" s="267" t="s">
        <v>780</v>
      </c>
      <c r="BC10" s="268" t="s">
        <v>66</v>
      </c>
      <c r="BD10" s="190" t="s">
        <v>778</v>
      </c>
      <c r="BE10" s="190"/>
      <c r="BF10" s="185" t="s">
        <v>53</v>
      </c>
      <c r="BG10" s="269">
        <v>46256</v>
      </c>
      <c r="BH10" s="269">
        <v>47716</v>
      </c>
      <c r="BI10" s="269">
        <f t="shared" si="3"/>
        <v>46265</v>
      </c>
      <c r="BJ10" s="269">
        <f t="shared" si="4"/>
        <v>47726</v>
      </c>
      <c r="BK10" s="185" t="s">
        <v>2</v>
      </c>
      <c r="BL10" s="271" t="s">
        <v>782</v>
      </c>
      <c r="BM10" s="186"/>
      <c r="BN10" s="190" t="s">
        <v>15</v>
      </c>
      <c r="BO10" s="190"/>
      <c r="BP10" s="190"/>
      <c r="BQ10" s="191">
        <f>BS10-120</f>
        <v>45926</v>
      </c>
      <c r="BR10" s="191">
        <f t="shared" si="5"/>
        <v>45930</v>
      </c>
      <c r="BS10" s="191">
        <f t="shared" si="6"/>
        <v>46046</v>
      </c>
      <c r="BT10" s="191">
        <f t="shared" si="7"/>
        <v>46053</v>
      </c>
      <c r="BU10" s="191">
        <f t="shared" si="8"/>
        <v>46046</v>
      </c>
      <c r="BV10" s="191">
        <f t="shared" si="9"/>
        <v>46053</v>
      </c>
      <c r="BW10" s="191">
        <f t="shared" si="10"/>
        <v>46256</v>
      </c>
      <c r="BX10" s="191">
        <f t="shared" si="11"/>
        <v>46265</v>
      </c>
    </row>
    <row r="11" spans="1:76" ht="42.95" customHeight="1">
      <c r="A11" s="146" t="s">
        <v>783</v>
      </c>
      <c r="B11" s="146" t="s">
        <v>784</v>
      </c>
      <c r="C11" s="146" t="s">
        <v>785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5"/>
      <c r="AI11" s="266"/>
      <c r="AJ11" s="266"/>
      <c r="AK11" s="266"/>
      <c r="AL11" s="266"/>
      <c r="AM11" s="266"/>
      <c r="AN11" s="266"/>
      <c r="AO11" s="333">
        <f t="shared" si="2"/>
        <v>46633</v>
      </c>
      <c r="BB11" s="267" t="s">
        <v>786</v>
      </c>
      <c r="BC11" s="268" t="s">
        <v>783</v>
      </c>
      <c r="BD11" s="190" t="s">
        <v>778</v>
      </c>
      <c r="BE11" s="190" t="s">
        <v>581</v>
      </c>
      <c r="BF11" s="185" t="s">
        <v>53</v>
      </c>
      <c r="BG11" s="269">
        <v>45173</v>
      </c>
      <c r="BH11" s="269">
        <v>46633</v>
      </c>
      <c r="BI11" s="269">
        <f t="shared" si="3"/>
        <v>45170</v>
      </c>
      <c r="BJ11" s="269">
        <f t="shared" si="4"/>
        <v>46631</v>
      </c>
      <c r="BK11" s="185" t="s">
        <v>2</v>
      </c>
      <c r="BL11" s="271" t="s">
        <v>787</v>
      </c>
      <c r="BM11" s="186"/>
      <c r="BN11" s="190" t="s">
        <v>15</v>
      </c>
      <c r="BO11" s="190"/>
      <c r="BP11" s="190" t="s">
        <v>10</v>
      </c>
      <c r="BQ11" s="191">
        <f>BS11-60</f>
        <v>44903</v>
      </c>
      <c r="BR11" s="191">
        <f t="shared" si="5"/>
        <v>44896</v>
      </c>
      <c r="BS11" s="191">
        <f t="shared" si="6"/>
        <v>44963</v>
      </c>
      <c r="BT11" s="191">
        <f t="shared" si="7"/>
        <v>44958</v>
      </c>
      <c r="BU11" s="191">
        <f t="shared" si="8"/>
        <v>44963</v>
      </c>
      <c r="BV11" s="191">
        <f t="shared" si="9"/>
        <v>44958</v>
      </c>
      <c r="BW11" s="191">
        <f t="shared" si="10"/>
        <v>45173</v>
      </c>
      <c r="BX11" s="191">
        <f t="shared" si="11"/>
        <v>45170</v>
      </c>
    </row>
    <row r="12" spans="1:76" ht="42.95" customHeight="1">
      <c r="A12" s="146" t="s">
        <v>788</v>
      </c>
      <c r="B12" s="146" t="s">
        <v>784</v>
      </c>
      <c r="C12" s="146" t="s">
        <v>789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5"/>
      <c r="AI12" s="266"/>
      <c r="AJ12" s="266"/>
      <c r="AK12" s="266"/>
      <c r="AL12" s="266"/>
      <c r="AM12" s="266"/>
      <c r="AN12" s="266"/>
      <c r="AO12" s="333">
        <f>BH12</f>
        <v>46255</v>
      </c>
      <c r="BB12" s="267" t="s">
        <v>788</v>
      </c>
      <c r="BC12" s="268" t="s">
        <v>788</v>
      </c>
      <c r="BD12" s="190" t="s">
        <v>778</v>
      </c>
      <c r="BE12" s="190" t="s">
        <v>581</v>
      </c>
      <c r="BF12" s="185" t="s">
        <v>53</v>
      </c>
      <c r="BG12" s="269">
        <v>44795</v>
      </c>
      <c r="BH12" s="269">
        <f>BG12+1460</f>
        <v>46255</v>
      </c>
      <c r="BI12" s="269">
        <f t="shared" si="3"/>
        <v>44804</v>
      </c>
      <c r="BJ12" s="269">
        <f t="shared" si="4"/>
        <v>46265</v>
      </c>
      <c r="BK12" s="185" t="s">
        <v>2</v>
      </c>
      <c r="BL12" s="271" t="s">
        <v>790</v>
      </c>
      <c r="BM12" s="186"/>
      <c r="BN12" s="190" t="s">
        <v>15</v>
      </c>
      <c r="BO12" s="190"/>
      <c r="BP12" s="190"/>
      <c r="BQ12" s="191">
        <f>BS12-60</f>
        <v>44525</v>
      </c>
      <c r="BR12" s="191">
        <f t="shared" si="5"/>
        <v>44530</v>
      </c>
      <c r="BS12" s="191">
        <f t="shared" si="6"/>
        <v>44585</v>
      </c>
      <c r="BT12" s="191">
        <f t="shared" si="7"/>
        <v>44592</v>
      </c>
      <c r="BU12" s="191">
        <f t="shared" si="8"/>
        <v>44585</v>
      </c>
      <c r="BV12" s="191">
        <f t="shared" si="9"/>
        <v>44592</v>
      </c>
      <c r="BW12" s="191">
        <f t="shared" si="10"/>
        <v>44795</v>
      </c>
      <c r="BX12" s="191">
        <f t="shared" si="11"/>
        <v>44804</v>
      </c>
    </row>
    <row r="13" spans="1:76" ht="42.95" customHeight="1">
      <c r="A13" s="146" t="s">
        <v>74</v>
      </c>
      <c r="B13" s="146" t="s">
        <v>784</v>
      </c>
      <c r="C13" s="146" t="s">
        <v>789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5"/>
      <c r="AI13" s="266"/>
      <c r="AJ13" s="266"/>
      <c r="AK13" s="266"/>
      <c r="AL13" s="266"/>
      <c r="AM13" s="266"/>
      <c r="AN13" s="266"/>
      <c r="AO13" s="333">
        <f t="shared" si="2"/>
        <v>47685</v>
      </c>
      <c r="BB13" s="267" t="s">
        <v>788</v>
      </c>
      <c r="BC13" s="268" t="s">
        <v>66</v>
      </c>
      <c r="BD13" s="190" t="s">
        <v>778</v>
      </c>
      <c r="BE13" s="190" t="s">
        <v>581</v>
      </c>
      <c r="BF13" s="185" t="s">
        <v>53</v>
      </c>
      <c r="BG13" s="269">
        <f>BH12+1</f>
        <v>46256</v>
      </c>
      <c r="BH13" s="269">
        <v>47685</v>
      </c>
      <c r="BI13" s="269">
        <f t="shared" si="3"/>
        <v>46265</v>
      </c>
      <c r="BJ13" s="269">
        <f t="shared" si="4"/>
        <v>47695</v>
      </c>
      <c r="BK13" s="185" t="s">
        <v>2</v>
      </c>
      <c r="BL13" s="271" t="s">
        <v>790</v>
      </c>
      <c r="BM13" s="186"/>
      <c r="BN13" s="190" t="s">
        <v>15</v>
      </c>
      <c r="BO13" s="190"/>
      <c r="BP13" s="190"/>
      <c r="BQ13" s="191">
        <f>BS13-120</f>
        <v>45926</v>
      </c>
      <c r="BR13" s="191">
        <f t="shared" si="5"/>
        <v>45930</v>
      </c>
      <c r="BS13" s="191">
        <f t="shared" si="6"/>
        <v>46046</v>
      </c>
      <c r="BT13" s="191">
        <f t="shared" si="7"/>
        <v>46053</v>
      </c>
      <c r="BU13" s="191">
        <f t="shared" si="8"/>
        <v>46046</v>
      </c>
      <c r="BV13" s="191">
        <f t="shared" si="9"/>
        <v>46053</v>
      </c>
      <c r="BW13" s="191">
        <f t="shared" si="10"/>
        <v>46256</v>
      </c>
      <c r="BX13" s="191">
        <f t="shared" si="11"/>
        <v>46265</v>
      </c>
    </row>
    <row r="14" spans="1:76" ht="42.95" customHeight="1">
      <c r="A14" s="146" t="s">
        <v>791</v>
      </c>
      <c r="B14" s="146" t="s">
        <v>784</v>
      </c>
      <c r="C14" s="146" t="s">
        <v>792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5"/>
      <c r="AI14" s="266"/>
      <c r="AJ14" s="266"/>
      <c r="AK14" s="266"/>
      <c r="AL14" s="266"/>
      <c r="AM14" s="266"/>
      <c r="AN14" s="266"/>
      <c r="AO14" s="333">
        <f t="shared" si="2"/>
        <v>46346</v>
      </c>
      <c r="BB14" s="267" t="s">
        <v>791</v>
      </c>
      <c r="BC14" s="268" t="s">
        <v>791</v>
      </c>
      <c r="BD14" s="190" t="s">
        <v>778</v>
      </c>
      <c r="BE14" s="190" t="s">
        <v>581</v>
      </c>
      <c r="BF14" s="185" t="s">
        <v>53</v>
      </c>
      <c r="BG14" s="269">
        <v>44886</v>
      </c>
      <c r="BH14" s="269">
        <v>46346</v>
      </c>
      <c r="BI14" s="269">
        <f t="shared" si="3"/>
        <v>44895</v>
      </c>
      <c r="BJ14" s="269">
        <f t="shared" si="4"/>
        <v>46356</v>
      </c>
      <c r="BK14" s="185" t="s">
        <v>2</v>
      </c>
      <c r="BL14" s="271" t="s">
        <v>793</v>
      </c>
      <c r="BM14" s="186"/>
      <c r="BN14" s="190" t="s">
        <v>15</v>
      </c>
      <c r="BO14" s="190"/>
      <c r="BP14" s="190"/>
      <c r="BQ14" s="191">
        <f>BS14-60</f>
        <v>44616</v>
      </c>
      <c r="BR14" s="191">
        <f t="shared" si="5"/>
        <v>44620</v>
      </c>
      <c r="BS14" s="191">
        <f t="shared" si="6"/>
        <v>44676</v>
      </c>
      <c r="BT14" s="191">
        <f t="shared" si="7"/>
        <v>44681</v>
      </c>
      <c r="BU14" s="191">
        <f t="shared" si="8"/>
        <v>44676</v>
      </c>
      <c r="BV14" s="191">
        <f t="shared" si="9"/>
        <v>44681</v>
      </c>
      <c r="BW14" s="191">
        <f t="shared" si="10"/>
        <v>44886</v>
      </c>
      <c r="BX14" s="191">
        <f t="shared" si="11"/>
        <v>44895</v>
      </c>
    </row>
    <row r="15" spans="1:76" ht="42.95" customHeight="1">
      <c r="A15" s="146" t="s">
        <v>74</v>
      </c>
      <c r="B15" s="146" t="s">
        <v>784</v>
      </c>
      <c r="C15" s="146" t="s">
        <v>792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5"/>
      <c r="AI15" s="266"/>
      <c r="AJ15" s="266"/>
      <c r="AK15" s="266"/>
      <c r="AL15" s="266"/>
      <c r="AM15" s="266"/>
      <c r="AN15" s="266"/>
      <c r="AO15" s="333">
        <f t="shared" si="2"/>
        <v>47716</v>
      </c>
      <c r="BB15" s="267" t="s">
        <v>791</v>
      </c>
      <c r="BC15" s="268" t="s">
        <v>66</v>
      </c>
      <c r="BD15" s="190" t="s">
        <v>778</v>
      </c>
      <c r="BE15" s="190" t="s">
        <v>581</v>
      </c>
      <c r="BF15" s="185" t="s">
        <v>53</v>
      </c>
      <c r="BG15" s="269">
        <v>46256</v>
      </c>
      <c r="BH15" s="269">
        <v>47716</v>
      </c>
      <c r="BI15" s="269">
        <f t="shared" si="3"/>
        <v>46265</v>
      </c>
      <c r="BJ15" s="269">
        <f t="shared" si="4"/>
        <v>47726</v>
      </c>
      <c r="BK15" s="185" t="s">
        <v>2</v>
      </c>
      <c r="BL15" s="185" t="s">
        <v>793</v>
      </c>
      <c r="BM15" s="186"/>
      <c r="BN15" s="190" t="s">
        <v>15</v>
      </c>
      <c r="BO15" s="190"/>
      <c r="BP15" s="190"/>
      <c r="BQ15" s="191">
        <f>BS15-120</f>
        <v>45926</v>
      </c>
      <c r="BR15" s="191">
        <f t="shared" si="5"/>
        <v>45930</v>
      </c>
      <c r="BS15" s="191">
        <f t="shared" si="6"/>
        <v>46046</v>
      </c>
      <c r="BT15" s="191">
        <f t="shared" si="7"/>
        <v>46053</v>
      </c>
      <c r="BU15" s="191">
        <f t="shared" si="8"/>
        <v>46046</v>
      </c>
      <c r="BV15" s="191">
        <f t="shared" si="9"/>
        <v>46053</v>
      </c>
      <c r="BW15" s="191">
        <f t="shared" si="10"/>
        <v>46256</v>
      </c>
      <c r="BX15" s="191">
        <f t="shared" si="11"/>
        <v>46265</v>
      </c>
    </row>
    <row r="16" spans="1:76" ht="42.95" customHeight="1">
      <c r="A16" s="146" t="s">
        <v>794</v>
      </c>
      <c r="B16" s="146" t="s">
        <v>556</v>
      </c>
      <c r="C16" s="146" t="s">
        <v>795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5"/>
      <c r="AI16" s="266"/>
      <c r="AJ16" s="266"/>
      <c r="AK16" s="266"/>
      <c r="AL16" s="266"/>
      <c r="AM16" s="266"/>
      <c r="AN16" s="266"/>
      <c r="AO16" s="333">
        <f t="shared" si="2"/>
        <v>46732</v>
      </c>
      <c r="AP16" s="164"/>
      <c r="BB16" s="267" t="s">
        <v>796</v>
      </c>
      <c r="BC16" s="268" t="s">
        <v>794</v>
      </c>
      <c r="BD16" s="190" t="s">
        <v>778</v>
      </c>
      <c r="BE16" s="190" t="s">
        <v>639</v>
      </c>
      <c r="BF16" s="185" t="s">
        <v>53</v>
      </c>
      <c r="BG16" s="269">
        <v>45272</v>
      </c>
      <c r="BH16" s="269">
        <v>46732</v>
      </c>
      <c r="BI16" s="269">
        <f t="shared" si="3"/>
        <v>45261</v>
      </c>
      <c r="BJ16" s="269">
        <f t="shared" si="4"/>
        <v>46722</v>
      </c>
      <c r="BK16" s="185" t="s">
        <v>2</v>
      </c>
      <c r="BL16" s="185" t="s">
        <v>797</v>
      </c>
      <c r="BM16" s="186"/>
      <c r="BN16" s="190" t="s">
        <v>13</v>
      </c>
      <c r="BO16" s="190"/>
      <c r="BP16" s="190" t="s">
        <v>10</v>
      </c>
      <c r="BQ16" s="241">
        <f>BS16-90</f>
        <v>45032</v>
      </c>
      <c r="BR16" s="241">
        <f t="shared" si="5"/>
        <v>45046</v>
      </c>
      <c r="BS16" s="241">
        <f t="shared" si="6"/>
        <v>45122</v>
      </c>
      <c r="BT16" s="241">
        <f t="shared" si="7"/>
        <v>45108</v>
      </c>
      <c r="BU16" s="241">
        <f>BW16-150</f>
        <v>45122</v>
      </c>
      <c r="BV16" s="241">
        <f t="shared" si="9"/>
        <v>45108</v>
      </c>
      <c r="BW16" s="241">
        <f t="shared" si="10"/>
        <v>45272</v>
      </c>
      <c r="BX16" s="241">
        <f t="shared" si="11"/>
        <v>45261</v>
      </c>
    </row>
    <row r="17" spans="1:76" s="164" customFormat="1" ht="42.95" customHeight="1">
      <c r="A17" s="146" t="s">
        <v>798</v>
      </c>
      <c r="B17" s="146" t="s">
        <v>556</v>
      </c>
      <c r="C17" s="146" t="s">
        <v>799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5"/>
      <c r="AI17" s="266"/>
      <c r="AJ17" s="266"/>
      <c r="AK17" s="266"/>
      <c r="AL17" s="266"/>
      <c r="AM17" s="266"/>
      <c r="AN17" s="266"/>
      <c r="AO17" s="333">
        <f t="shared" si="2"/>
        <v>45467</v>
      </c>
      <c r="AP17" s="159"/>
      <c r="BB17" s="267" t="s">
        <v>798</v>
      </c>
      <c r="BC17" s="268" t="s">
        <v>798</v>
      </c>
      <c r="BD17" s="190" t="s">
        <v>778</v>
      </c>
      <c r="BE17" s="190" t="s">
        <v>581</v>
      </c>
      <c r="BF17" s="185" t="s">
        <v>53</v>
      </c>
      <c r="BG17" s="269">
        <v>43922</v>
      </c>
      <c r="BH17" s="269">
        <v>45467</v>
      </c>
      <c r="BI17" s="269">
        <f t="shared" si="3"/>
        <v>43922</v>
      </c>
      <c r="BJ17" s="269">
        <f t="shared" si="4"/>
        <v>45473</v>
      </c>
      <c r="BK17" s="185" t="s">
        <v>2</v>
      </c>
      <c r="BL17" s="185" t="s">
        <v>800</v>
      </c>
      <c r="BM17" s="186"/>
      <c r="BN17" s="190" t="s">
        <v>10</v>
      </c>
      <c r="BO17" s="190"/>
      <c r="BP17" s="190"/>
      <c r="BQ17" s="191">
        <f>BS17-60</f>
        <v>43652</v>
      </c>
      <c r="BR17" s="191">
        <f t="shared" si="5"/>
        <v>43647</v>
      </c>
      <c r="BS17" s="191">
        <f t="shared" si="6"/>
        <v>43712</v>
      </c>
      <c r="BT17" s="191">
        <f t="shared" si="7"/>
        <v>43709</v>
      </c>
      <c r="BU17" s="191">
        <f>BW17-210</f>
        <v>43712</v>
      </c>
      <c r="BV17" s="191">
        <f t="shared" si="9"/>
        <v>43709</v>
      </c>
      <c r="BW17" s="191">
        <f t="shared" si="10"/>
        <v>43922</v>
      </c>
      <c r="BX17" s="191">
        <f t="shared" si="11"/>
        <v>43922</v>
      </c>
    </row>
    <row r="18" spans="1:76" s="164" customFormat="1" ht="42.95" customHeight="1">
      <c r="A18" s="146" t="s">
        <v>74</v>
      </c>
      <c r="B18" s="146" t="s">
        <v>556</v>
      </c>
      <c r="C18" s="146" t="s">
        <v>799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5"/>
      <c r="AI18" s="266"/>
      <c r="AJ18" s="266"/>
      <c r="AK18" s="266"/>
      <c r="AL18" s="266"/>
      <c r="AM18" s="266"/>
      <c r="AN18" s="266"/>
      <c r="AO18" s="333">
        <f t="shared" si="2"/>
        <v>46934</v>
      </c>
      <c r="AP18" s="159"/>
      <c r="BB18" s="267" t="s">
        <v>798</v>
      </c>
      <c r="BC18" s="268" t="s">
        <v>801</v>
      </c>
      <c r="BD18" s="190" t="s">
        <v>778</v>
      </c>
      <c r="BE18" s="190" t="s">
        <v>581</v>
      </c>
      <c r="BF18" s="195" t="s">
        <v>53</v>
      </c>
      <c r="BG18" s="269">
        <v>45474.000243055554</v>
      </c>
      <c r="BH18" s="269">
        <v>46934</v>
      </c>
      <c r="BI18" s="269">
        <f t="shared" si="3"/>
        <v>45474</v>
      </c>
      <c r="BJ18" s="269">
        <f t="shared" si="4"/>
        <v>46934</v>
      </c>
      <c r="BK18" s="185" t="s">
        <v>2</v>
      </c>
      <c r="BL18" s="185" t="s">
        <v>800</v>
      </c>
      <c r="BM18" s="186"/>
      <c r="BN18" s="190" t="s">
        <v>10</v>
      </c>
      <c r="BO18" s="190"/>
      <c r="BP18" s="190"/>
      <c r="BQ18" s="191">
        <f>BS18-60</f>
        <v>45294.000243055554</v>
      </c>
      <c r="BR18" s="191">
        <f t="shared" si="5"/>
        <v>45292</v>
      </c>
      <c r="BS18" s="191">
        <f t="shared" si="6"/>
        <v>45354.000243055554</v>
      </c>
      <c r="BT18" s="191">
        <f t="shared" si="7"/>
        <v>45352</v>
      </c>
      <c r="BU18" s="191">
        <f>BW18-120</f>
        <v>45354.000243055554</v>
      </c>
      <c r="BV18" s="191">
        <f t="shared" si="9"/>
        <v>45352</v>
      </c>
      <c r="BW18" s="191">
        <f t="shared" si="10"/>
        <v>45474.000243055554</v>
      </c>
      <c r="BX18" s="191">
        <f t="shared" si="11"/>
        <v>45474</v>
      </c>
    </row>
  </sheetData>
  <sheetProtection algorithmName="SHA-512" hashValue="utGbem0kIhwlQQ+6IS+OdgHGd2V+ujembX2eYyDy1I4JiK2HPpQz06jI0sg224WV5trZUnjVu9exll+njpcd4g==" saltValue="hP2taH5/ceaDho0OyQBz9Q==" spinCount="100000" sheet="1" formatCells="0" autoFilter="0"/>
  <autoFilter ref="A6:D6" xr:uid="{4A0B65B9-D040-4B71-8EE2-3EE5C9639C8A}"/>
  <mergeCells count="4">
    <mergeCell ref="E5:P5"/>
    <mergeCell ref="Q5:AB5"/>
    <mergeCell ref="AC5:AN5"/>
    <mergeCell ref="A4:B4"/>
  </mergeCells>
  <conditionalFormatting sqref="C2">
    <cfRule type="expression" dxfId="37" priority="8">
      <formula>AND(BL$6&gt;=#REF!,BL$6&lt;=#REF!)</formula>
    </cfRule>
    <cfRule type="expression" dxfId="36" priority="9">
      <formula>AND(BL$6&gt;=#REF!,BL$6&lt;=#REF!)</formula>
    </cfRule>
    <cfRule type="expression" dxfId="35" priority="10">
      <formula>AND(BL$6&gt;=#REF!,BL$6&lt;=#REF!)</formula>
    </cfRule>
    <cfRule type="expression" dxfId="34" priority="11">
      <formula>AND(BL$6&gt;=#REF!,BL$6&lt;=#REF!)</formula>
    </cfRule>
  </conditionalFormatting>
  <conditionalFormatting sqref="D1:D5 D20:D1048576">
    <cfRule type="containsText" dxfId="33" priority="24" operator="containsText" text="A venir">
      <formula>NOT(ISERROR(SEARCH("A venir",D1)))</formula>
    </cfRule>
  </conditionalFormatting>
  <conditionalFormatting sqref="D1:D18 D20:D1048576">
    <cfRule type="containsText" dxfId="32" priority="12" operator="containsText" text="Term">
      <formula>NOT(ISERROR(SEARCH("Term",D1)))</formula>
    </cfRule>
  </conditionalFormatting>
  <conditionalFormatting sqref="D6:D18">
    <cfRule type="containsText" dxfId="31" priority="13" operator="containsText" text="À venir">
      <formula>NOT(ISERROR(SEARCH("À venir",D6)))</formula>
    </cfRule>
  </conditionalFormatting>
  <conditionalFormatting sqref="D7:D18">
    <cfRule type="containsText" dxfId="30" priority="14" operator="containsText" text="En cours">
      <formula>NOT(ISERROR(SEARCH("En cours",D7)))</formula>
    </cfRule>
    <cfRule type="expression" dxfId="29" priority="15">
      <formula>AND(D$6&gt;=$BR7,D$6&lt;=$BT7)</formula>
    </cfRule>
  </conditionalFormatting>
  <conditionalFormatting sqref="D7:AN18">
    <cfRule type="expression" dxfId="28" priority="16">
      <formula>AND(D$6&gt;=$BI7,D$6&lt;=$BJ7)</formula>
    </cfRule>
    <cfRule type="expression" dxfId="27" priority="17">
      <formula>AND(D$6&gt;=$BV7,D$6&lt;=$BX7)</formula>
    </cfRule>
  </conditionalFormatting>
  <conditionalFormatting sqref="E7:AN18">
    <cfRule type="expression" dxfId="26" priority="22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BA9A59E-45BB-4413-83B3-9AC526838881}">
          <x14:formula1>
            <xm:f>Feuil1!$A$1:$A$3</xm:f>
          </x14:formula1>
          <xm:sqref>BK7:BK18</xm:sqref>
        </x14:dataValidation>
        <x14:dataValidation type="list" allowBlank="1" showInputMessage="1" showErrorMessage="1" xr:uid="{7B9FF011-0879-44A7-8EAA-5A71942368F7}">
          <x14:formula1>
            <xm:f>Feuil1!$D$7:$D$8</xm:f>
          </x14:formula1>
          <xm:sqref>BO7:BP18</xm:sqref>
        </x14:dataValidation>
        <x14:dataValidation type="list" allowBlank="1" showInputMessage="1" showErrorMessage="1" xr:uid="{882466B7-612A-4894-9B63-BBF13FEE0933}">
          <x14:formula1>
            <xm:f>Feuil1!$B$7:$B$9</xm:f>
          </x14:formula1>
          <xm:sqref>BN7:BN18</xm:sqref>
        </x14:dataValidation>
        <x14:dataValidation type="list" allowBlank="1" showInputMessage="1" showErrorMessage="1" xr:uid="{0447FDED-7B8B-46F7-A32A-D9BDD492AE0B}">
          <x14:formula1>
            <xm:f>Feuil1!$A$7:$A$13</xm:f>
          </x14:formula1>
          <xm:sqref>BM7:BM18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77A9-42E3-42CE-9527-93418135888E}">
  <sheetPr codeName="Feuil8">
    <pageSetUpPr fitToPage="1"/>
  </sheetPr>
  <dimension ref="A1:CA56"/>
  <sheetViews>
    <sheetView showGridLines="0" topLeftCell="A2" zoomScale="50" zoomScaleNormal="50" workbookViewId="0">
      <pane xSplit="4" ySplit="5" topLeftCell="E40" activePane="bottomRight" state="frozen"/>
      <selection pane="bottomRight" activeCell="L43" sqref="L43"/>
      <selection pane="bottomLeft" activeCell="A7" sqref="A7"/>
      <selection pane="topRight" activeCell="E2" sqref="E2"/>
    </sheetView>
  </sheetViews>
  <sheetFormatPr defaultColWidth="15.5703125" defaultRowHeight="14.45"/>
  <cols>
    <col min="1" max="1" width="18.42578125" style="286" customWidth="1"/>
    <col min="2" max="2" width="30.7109375" style="214" customWidth="1"/>
    <col min="3" max="3" width="64.42578125" style="158" customWidth="1"/>
    <col min="4" max="4" width="9.7109375" style="159" customWidth="1"/>
    <col min="5" max="40" width="3.140625" style="160" customWidth="1"/>
    <col min="41" max="41" width="12.5703125" style="161" customWidth="1"/>
    <col min="42" max="45" width="15.5703125" style="164" customWidth="1"/>
    <col min="46" max="53" width="15.5703125" style="202" customWidth="1"/>
    <col min="54" max="54" width="20.5703125" style="245" hidden="1" customWidth="1"/>
    <col min="55" max="55" width="18.42578125" style="286" hidden="1" customWidth="1"/>
    <col min="56" max="56" width="31" style="209" hidden="1" customWidth="1"/>
    <col min="57" max="57" width="26.42578125" style="159" hidden="1" customWidth="1"/>
    <col min="58" max="58" width="16.7109375" style="209" hidden="1" customWidth="1"/>
    <col min="59" max="59" width="16.42578125" style="163" hidden="1" customWidth="1"/>
    <col min="60" max="60" width="13.140625" style="163" hidden="1" customWidth="1"/>
    <col min="61" max="61" width="25.85546875" style="163" hidden="1" customWidth="1"/>
    <col min="62" max="62" width="14.42578125" style="163" hidden="1" customWidth="1"/>
    <col min="63" max="63" width="23.140625" style="157" hidden="1" customWidth="1"/>
    <col min="64" max="64" width="76.5703125" style="158" hidden="1" customWidth="1"/>
    <col min="65" max="65" width="27.28515625" style="164" hidden="1" customWidth="1"/>
    <col min="66" max="66" width="19.5703125" style="164" hidden="1" customWidth="1"/>
    <col min="67" max="68" width="14.5703125" style="164" hidden="1" customWidth="1"/>
    <col min="69" max="69" width="14.85546875" style="159" hidden="1" customWidth="1"/>
    <col min="70" max="70" width="14.28515625" style="159" hidden="1" customWidth="1"/>
    <col min="71" max="71" width="12.140625" style="159" hidden="1" customWidth="1"/>
    <col min="72" max="72" width="14.85546875" style="159" hidden="1" customWidth="1"/>
    <col min="73" max="73" width="15.5703125" style="159" hidden="1" customWidth="1"/>
    <col min="74" max="74" width="11.5703125" style="159" hidden="1" customWidth="1"/>
    <col min="75" max="75" width="12.85546875" style="159" hidden="1" customWidth="1"/>
    <col min="76" max="76" width="11.5703125" style="159" hidden="1" customWidth="1"/>
    <col min="77" max="79" width="15.5703125" style="202"/>
    <col min="80" max="16384" width="15.5703125" style="164"/>
  </cols>
  <sheetData>
    <row r="1" spans="1:76" s="202" customFormat="1" hidden="1">
      <c r="A1" s="281"/>
      <c r="B1" s="200"/>
      <c r="C1" s="158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BB1" s="203"/>
      <c r="BC1" s="281"/>
      <c r="BG1" s="204"/>
      <c r="BH1" s="204"/>
      <c r="BI1" s="204"/>
      <c r="BJ1" s="204"/>
      <c r="BK1" s="157"/>
      <c r="BL1" s="158"/>
      <c r="BM1" s="164"/>
      <c r="BN1" s="164"/>
      <c r="BO1" s="164"/>
      <c r="BP1" s="164"/>
    </row>
    <row r="2" spans="1:76" ht="21.6" customHeight="1">
      <c r="B2" s="290"/>
      <c r="C2" s="248" t="s">
        <v>20</v>
      </c>
      <c r="AT2" s="164"/>
      <c r="AU2" s="164"/>
      <c r="AV2" s="164"/>
      <c r="AW2" s="164"/>
      <c r="AX2" s="164"/>
      <c r="AY2" s="164"/>
      <c r="AZ2" s="164"/>
      <c r="BA2" s="164"/>
      <c r="BB2" s="208"/>
      <c r="BD2" s="291"/>
      <c r="BE2" s="291"/>
    </row>
    <row r="3" spans="1:76" ht="21.6" customHeight="1">
      <c r="A3" s="164"/>
      <c r="B3" s="291"/>
      <c r="C3" s="250" t="s">
        <v>22</v>
      </c>
      <c r="AT3" s="164"/>
      <c r="AU3" s="164"/>
      <c r="AV3" s="164"/>
      <c r="AW3" s="164"/>
      <c r="AX3" s="164"/>
      <c r="AY3" s="164"/>
      <c r="AZ3" s="164"/>
      <c r="BA3" s="164"/>
      <c r="BB3" s="208"/>
      <c r="BC3" s="283"/>
      <c r="BE3" s="292"/>
      <c r="BF3" s="292"/>
      <c r="BG3" s="292"/>
    </row>
    <row r="4" spans="1:76" ht="21.6" customHeight="1">
      <c r="A4" s="392" t="s">
        <v>802</v>
      </c>
      <c r="B4" s="392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T4" s="164"/>
      <c r="AU4" s="164"/>
      <c r="AV4" s="164"/>
      <c r="AW4" s="164"/>
      <c r="AX4" s="164"/>
      <c r="AY4" s="164"/>
      <c r="AZ4" s="164"/>
      <c r="BA4" s="164"/>
      <c r="BB4" s="208"/>
    </row>
    <row r="5" spans="1:76" ht="27" customHeight="1">
      <c r="C5" s="21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T5" s="164"/>
      <c r="AU5" s="164"/>
      <c r="AV5" s="164"/>
      <c r="AW5" s="164"/>
      <c r="AX5" s="164"/>
      <c r="AY5" s="164"/>
      <c r="AZ5" s="164"/>
      <c r="BA5" s="164"/>
      <c r="BB5" s="208"/>
    </row>
    <row r="6" spans="1:76" s="217" customFormat="1" ht="43.5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256" t="s">
        <v>32</v>
      </c>
      <c r="BD6" s="221" t="s">
        <v>33</v>
      </c>
      <c r="BE6" s="276" t="s">
        <v>34</v>
      </c>
      <c r="BF6" s="339" t="s">
        <v>35</v>
      </c>
      <c r="BG6" s="176" t="s">
        <v>36</v>
      </c>
      <c r="BH6" s="176" t="s">
        <v>30</v>
      </c>
      <c r="BI6" s="178" t="s">
        <v>37</v>
      </c>
      <c r="BJ6" s="177" t="s">
        <v>38</v>
      </c>
      <c r="BK6" s="223" t="s">
        <v>39</v>
      </c>
      <c r="BL6" s="257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0" customHeight="1">
      <c r="A7" s="338" t="s">
        <v>803</v>
      </c>
      <c r="B7" s="146" t="s">
        <v>804</v>
      </c>
      <c r="C7" s="147" t="s">
        <v>805</v>
      </c>
      <c r="D7" s="148" t="str">
        <f t="shared" ref="D7:D49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6" si="2">BH7</f>
        <v>46122</v>
      </c>
      <c r="AT7" s="164"/>
      <c r="AU7" s="164"/>
      <c r="AV7" s="164"/>
      <c r="AW7" s="164"/>
      <c r="AX7" s="164"/>
      <c r="AY7" s="164"/>
      <c r="AZ7" s="164"/>
      <c r="BA7" s="164"/>
      <c r="BB7" s="233" t="s">
        <v>806</v>
      </c>
      <c r="BC7" s="239" t="s">
        <v>803</v>
      </c>
      <c r="BD7" s="197" t="s">
        <v>807</v>
      </c>
      <c r="BE7" s="228" t="s">
        <v>807</v>
      </c>
      <c r="BF7" s="188" t="s">
        <v>179</v>
      </c>
      <c r="BG7" s="189">
        <v>44662</v>
      </c>
      <c r="BH7" s="189">
        <v>46122</v>
      </c>
      <c r="BI7" s="231">
        <f t="shared" ref="BI7:BI36" si="3">IF(DAY(BG7)&lt;=15,DATE(YEAR(BG7),MONTH(BG7),1),EOMONTH(BG7,0))</f>
        <v>44652</v>
      </c>
      <c r="BJ7" s="231">
        <f t="shared" ref="BJ7:BJ36" si="4">IF(DAY(BH7)&lt;=15,DATE(YEAR(BH7),MONTH(BH7),1),EOMONTH(BH7,0))</f>
        <v>46113</v>
      </c>
      <c r="BK7" s="185" t="s">
        <v>582</v>
      </c>
      <c r="BL7" s="361" t="s">
        <v>808</v>
      </c>
      <c r="BM7" s="186"/>
      <c r="BN7" s="186" t="s">
        <v>10</v>
      </c>
      <c r="BO7" s="190"/>
      <c r="BP7" s="190"/>
      <c r="BQ7" s="241"/>
      <c r="BR7" s="241">
        <f t="shared" ref="BR7:BR18" si="5">IF(DAY(BQ7)&lt;=15,DATE(YEAR(BQ7),MONTH(BQ7),1),EOMONTH(BQ7,0))</f>
        <v>1</v>
      </c>
      <c r="BS7" s="241"/>
      <c r="BT7" s="241">
        <f t="shared" ref="BT7:BT18" si="6">IF(DAY(BS7)&lt;=15,DATE(YEAR(BS7),MONTH(BS7),1),EOMONTH(BS7,0))</f>
        <v>1</v>
      </c>
      <c r="BU7" s="241">
        <f>BW7-240</f>
        <v>44422</v>
      </c>
      <c r="BV7" s="241">
        <f t="shared" ref="BV7:BV18" si="7">IF(DAY(BU7)&lt;=15,DATE(YEAR(BU7),MONTH(BU7),1),EOMONTH(BU7,0))</f>
        <v>44409</v>
      </c>
      <c r="BW7" s="241">
        <f t="shared" ref="BW7:BW36" si="8">BG7</f>
        <v>44662</v>
      </c>
      <c r="BX7" s="241">
        <f t="shared" ref="BX7:BX36" si="9">IF(DAY(BW7)&lt;=15,DATE(YEAR(BW7),MONTH(BW7),1),EOMONTH(BW7,0))</f>
        <v>44652</v>
      </c>
    </row>
    <row r="8" spans="1:76" ht="30" customHeight="1" thickBot="1">
      <c r="A8" s="338" t="s">
        <v>74</v>
      </c>
      <c r="B8" s="146" t="s">
        <v>804</v>
      </c>
      <c r="C8" s="147" t="s">
        <v>805</v>
      </c>
      <c r="D8" s="148" t="str">
        <f ca="1">IF(BH8&lt;TODAY(),"Terminé",(IF(BG8&gt;=TODAY(),"À venir","En cours")))</f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>BH8</f>
        <v>47583</v>
      </c>
      <c r="AT8" s="164"/>
      <c r="AU8" s="164"/>
      <c r="AV8" s="164"/>
      <c r="AW8" s="164"/>
      <c r="AX8" s="164"/>
      <c r="AY8" s="164"/>
      <c r="AZ8" s="164"/>
      <c r="BA8" s="164"/>
      <c r="BB8" s="297" t="s">
        <v>803</v>
      </c>
      <c r="BC8" s="239" t="s">
        <v>66</v>
      </c>
      <c r="BD8" s="197" t="s">
        <v>807</v>
      </c>
      <c r="BE8" s="228" t="s">
        <v>807</v>
      </c>
      <c r="BF8" s="197" t="s">
        <v>179</v>
      </c>
      <c r="BG8" s="234">
        <v>46123</v>
      </c>
      <c r="BH8" s="234">
        <v>47583</v>
      </c>
      <c r="BI8" s="231">
        <f>IF(DAY(BG8)&lt;=15,DATE(YEAR(BG8),MONTH(BG8),1),EOMONTH(BG8,0))</f>
        <v>46113</v>
      </c>
      <c r="BJ8" s="231">
        <f>IF(DAY(BH8)&lt;=15,DATE(YEAR(BH8),MONTH(BH8),1),EOMONTH(BH8,0))</f>
        <v>47574</v>
      </c>
      <c r="BK8" s="185" t="s">
        <v>582</v>
      </c>
      <c r="BL8" s="361" t="s">
        <v>808</v>
      </c>
      <c r="BM8" s="186"/>
      <c r="BN8" s="186" t="s">
        <v>10</v>
      </c>
      <c r="BO8" s="190" t="s">
        <v>11</v>
      </c>
      <c r="BP8" s="190"/>
      <c r="BQ8" s="298">
        <f>BS8-152</f>
        <v>45809</v>
      </c>
      <c r="BR8" s="299">
        <f>IF(DAY(BQ8)&lt;=15,DATE(YEAR(BQ8),MONTH(BQ8),1),EOMONTH(BQ8,0))</f>
        <v>45809</v>
      </c>
      <c r="BS8" s="299">
        <v>45961</v>
      </c>
      <c r="BT8" s="299">
        <f>IF(DAY(BS8)&lt;=15,DATE(YEAR(BS8),MONTH(BS8),1),EOMONTH(BS8,0))</f>
        <v>45961</v>
      </c>
      <c r="BU8" s="300">
        <f>BW8-270</f>
        <v>45853</v>
      </c>
      <c r="BV8" s="299">
        <v>45962</v>
      </c>
      <c r="BW8" s="300">
        <f>BG8</f>
        <v>46123</v>
      </c>
      <c r="BX8" s="299">
        <f>IF(DAY(BW8)&lt;=15,DATE(YEAR(BW8),MONTH(BW8),1),EOMONTH(BW8,0))</f>
        <v>46113</v>
      </c>
    </row>
    <row r="9" spans="1:76" ht="30" customHeight="1">
      <c r="A9" s="338" t="s">
        <v>809</v>
      </c>
      <c r="B9" s="146" t="s">
        <v>804</v>
      </c>
      <c r="C9" s="147" t="s">
        <v>810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46280</v>
      </c>
      <c r="AT9" s="164"/>
      <c r="AU9" s="164"/>
      <c r="AV9" s="164"/>
      <c r="AW9" s="164"/>
      <c r="AX9" s="164"/>
      <c r="AY9" s="164"/>
      <c r="AZ9" s="164"/>
      <c r="BA9" s="164"/>
      <c r="BB9" s="233" t="s">
        <v>811</v>
      </c>
      <c r="BC9" s="239" t="s">
        <v>809</v>
      </c>
      <c r="BD9" s="197" t="s">
        <v>807</v>
      </c>
      <c r="BE9" s="228" t="s">
        <v>807</v>
      </c>
      <c r="BF9" s="188" t="s">
        <v>211</v>
      </c>
      <c r="BG9" s="189">
        <v>44837</v>
      </c>
      <c r="BH9" s="189">
        <v>46280</v>
      </c>
      <c r="BI9" s="231">
        <f t="shared" si="3"/>
        <v>44835</v>
      </c>
      <c r="BJ9" s="231">
        <f t="shared" si="4"/>
        <v>46266</v>
      </c>
      <c r="BK9" s="185" t="s">
        <v>582</v>
      </c>
      <c r="BL9" s="361" t="s">
        <v>812</v>
      </c>
      <c r="BM9" s="186"/>
      <c r="BN9" s="186" t="s">
        <v>10</v>
      </c>
      <c r="BO9" s="190"/>
      <c r="BP9" s="190"/>
      <c r="BQ9" s="241"/>
      <c r="BR9" s="241">
        <f t="shared" si="5"/>
        <v>1</v>
      </c>
      <c r="BS9" s="241"/>
      <c r="BT9" s="241">
        <f t="shared" si="6"/>
        <v>1</v>
      </c>
      <c r="BU9" s="241">
        <f>BW9-180</f>
        <v>44657</v>
      </c>
      <c r="BV9" s="241">
        <f t="shared" si="7"/>
        <v>44652</v>
      </c>
      <c r="BW9" s="241">
        <f t="shared" si="8"/>
        <v>44837</v>
      </c>
      <c r="BX9" s="241">
        <f t="shared" si="9"/>
        <v>44835</v>
      </c>
    </row>
    <row r="10" spans="1:76" ht="30" customHeight="1">
      <c r="A10" s="338" t="s">
        <v>813</v>
      </c>
      <c r="B10" s="146" t="s">
        <v>804</v>
      </c>
      <c r="C10" s="147" t="s">
        <v>810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46633</v>
      </c>
      <c r="AT10" s="164"/>
      <c r="AU10" s="164"/>
      <c r="AV10" s="164"/>
      <c r="AW10" s="164"/>
      <c r="AX10" s="164"/>
      <c r="AY10" s="164"/>
      <c r="AZ10" s="164"/>
      <c r="BA10" s="164"/>
      <c r="BB10" s="233" t="s">
        <v>811</v>
      </c>
      <c r="BC10" s="239" t="s">
        <v>813</v>
      </c>
      <c r="BD10" s="197" t="s">
        <v>807</v>
      </c>
      <c r="BE10" s="228" t="s">
        <v>807</v>
      </c>
      <c r="BF10" s="188" t="s">
        <v>53</v>
      </c>
      <c r="BG10" s="189">
        <v>45173</v>
      </c>
      <c r="BH10" s="189">
        <f>BG10+1460</f>
        <v>46633</v>
      </c>
      <c r="BI10" s="231">
        <f t="shared" si="3"/>
        <v>45170</v>
      </c>
      <c r="BJ10" s="231">
        <f t="shared" si="4"/>
        <v>46631</v>
      </c>
      <c r="BK10" s="185" t="s">
        <v>582</v>
      </c>
      <c r="BL10" s="361" t="s">
        <v>812</v>
      </c>
      <c r="BM10" s="186"/>
      <c r="BN10" s="186" t="s">
        <v>10</v>
      </c>
      <c r="BO10" s="190"/>
      <c r="BP10" s="190"/>
      <c r="BQ10" s="241">
        <f>BS10-120</f>
        <v>44903</v>
      </c>
      <c r="BR10" s="241">
        <f t="shared" si="5"/>
        <v>44896</v>
      </c>
      <c r="BS10" s="241">
        <f>BU10</f>
        <v>45023</v>
      </c>
      <c r="BT10" s="241">
        <f t="shared" si="6"/>
        <v>45017</v>
      </c>
      <c r="BU10" s="241">
        <f>BW10-150</f>
        <v>45023</v>
      </c>
      <c r="BV10" s="241">
        <f t="shared" si="7"/>
        <v>45017</v>
      </c>
      <c r="BW10" s="241">
        <f t="shared" si="8"/>
        <v>45173</v>
      </c>
      <c r="BX10" s="241">
        <f t="shared" si="9"/>
        <v>45170</v>
      </c>
    </row>
    <row r="11" spans="1:76" ht="30" customHeight="1">
      <c r="A11" s="338" t="s">
        <v>814</v>
      </c>
      <c r="B11" s="146" t="s">
        <v>804</v>
      </c>
      <c r="C11" s="147" t="s">
        <v>815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46085</v>
      </c>
      <c r="AT11" s="164"/>
      <c r="AU11" s="164"/>
      <c r="AV11" s="164"/>
      <c r="AW11" s="164"/>
      <c r="AX11" s="164"/>
      <c r="AY11" s="164"/>
      <c r="AZ11" s="164"/>
      <c r="BA11" s="164"/>
      <c r="BB11" s="233" t="s">
        <v>816</v>
      </c>
      <c r="BC11" s="239" t="s">
        <v>814</v>
      </c>
      <c r="BD11" s="293" t="s">
        <v>807</v>
      </c>
      <c r="BE11" s="294"/>
      <c r="BF11" s="188" t="s">
        <v>53</v>
      </c>
      <c r="BG11" s="189">
        <v>44625</v>
      </c>
      <c r="BH11" s="189">
        <v>46085</v>
      </c>
      <c r="BI11" s="231">
        <f t="shared" si="3"/>
        <v>44621</v>
      </c>
      <c r="BJ11" s="231">
        <f t="shared" si="4"/>
        <v>46082</v>
      </c>
      <c r="BK11" s="185" t="s">
        <v>4</v>
      </c>
      <c r="BL11" s="361" t="s">
        <v>817</v>
      </c>
      <c r="BM11" s="186" t="s">
        <v>17</v>
      </c>
      <c r="BN11" s="186" t="s">
        <v>10</v>
      </c>
      <c r="BO11" s="190"/>
      <c r="BP11" s="190"/>
      <c r="BQ11" s="241">
        <f>BS11-320</f>
        <v>44035</v>
      </c>
      <c r="BR11" s="241">
        <f t="shared" si="5"/>
        <v>44043</v>
      </c>
      <c r="BS11" s="241">
        <f>BU11</f>
        <v>44355</v>
      </c>
      <c r="BT11" s="241">
        <f t="shared" si="6"/>
        <v>44348</v>
      </c>
      <c r="BU11" s="241">
        <f>BW11-270</f>
        <v>44355</v>
      </c>
      <c r="BV11" s="241">
        <f t="shared" si="7"/>
        <v>44348</v>
      </c>
      <c r="BW11" s="241">
        <f t="shared" si="8"/>
        <v>44625</v>
      </c>
      <c r="BX11" s="241">
        <f t="shared" si="9"/>
        <v>44621</v>
      </c>
    </row>
    <row r="12" spans="1:76" ht="30" customHeight="1">
      <c r="A12" s="338" t="s">
        <v>74</v>
      </c>
      <c r="B12" s="146" t="s">
        <v>804</v>
      </c>
      <c r="C12" s="147" t="s">
        <v>815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47546</v>
      </c>
      <c r="AT12" s="164"/>
      <c r="AU12" s="164"/>
      <c r="AV12" s="164"/>
      <c r="AW12" s="164"/>
      <c r="AX12" s="164"/>
      <c r="AY12" s="164"/>
      <c r="AZ12" s="164"/>
      <c r="BA12" s="164"/>
      <c r="BB12" s="233" t="s">
        <v>816</v>
      </c>
      <c r="BC12" s="239" t="s">
        <v>66</v>
      </c>
      <c r="BD12" s="197" t="s">
        <v>807</v>
      </c>
      <c r="BE12" s="228"/>
      <c r="BF12" s="188" t="s">
        <v>53</v>
      </c>
      <c r="BG12" s="189">
        <f>BH11+1</f>
        <v>46086</v>
      </c>
      <c r="BH12" s="189">
        <f>BG12+1460</f>
        <v>47546</v>
      </c>
      <c r="BI12" s="231">
        <f t="shared" si="3"/>
        <v>46082</v>
      </c>
      <c r="BJ12" s="231">
        <f t="shared" si="4"/>
        <v>47543</v>
      </c>
      <c r="BK12" s="185" t="s">
        <v>4</v>
      </c>
      <c r="BL12" s="361" t="s">
        <v>817</v>
      </c>
      <c r="BM12" s="186" t="s">
        <v>17</v>
      </c>
      <c r="BN12" s="186" t="s">
        <v>10</v>
      </c>
      <c r="BO12" s="190"/>
      <c r="BP12" s="190"/>
      <c r="BQ12" s="241">
        <f>BS12-320</f>
        <v>45496</v>
      </c>
      <c r="BR12" s="241">
        <f t="shared" si="5"/>
        <v>45504</v>
      </c>
      <c r="BS12" s="241">
        <f>BU12</f>
        <v>45816</v>
      </c>
      <c r="BT12" s="241">
        <f t="shared" si="6"/>
        <v>45809</v>
      </c>
      <c r="BU12" s="241">
        <f>BW12-270</f>
        <v>45816</v>
      </c>
      <c r="BV12" s="241">
        <f t="shared" si="7"/>
        <v>45809</v>
      </c>
      <c r="BW12" s="241">
        <f t="shared" si="8"/>
        <v>46086</v>
      </c>
      <c r="BX12" s="241">
        <f t="shared" si="9"/>
        <v>46082</v>
      </c>
    </row>
    <row r="13" spans="1:76" ht="30" customHeight="1">
      <c r="A13" s="338" t="s">
        <v>818</v>
      </c>
      <c r="B13" s="146" t="s">
        <v>804</v>
      </c>
      <c r="C13" s="147" t="s">
        <v>819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46651</v>
      </c>
      <c r="AT13" s="164"/>
      <c r="AU13" s="164"/>
      <c r="AV13" s="164"/>
      <c r="AW13" s="164"/>
      <c r="AX13" s="164"/>
      <c r="AY13" s="164"/>
      <c r="AZ13" s="164"/>
      <c r="BA13" s="164"/>
      <c r="BB13" s="233" t="s">
        <v>820</v>
      </c>
      <c r="BC13" s="239" t="s">
        <v>818</v>
      </c>
      <c r="BD13" s="197" t="s">
        <v>807</v>
      </c>
      <c r="BE13" s="188" t="s">
        <v>821</v>
      </c>
      <c r="BF13" s="188" t="s">
        <v>53</v>
      </c>
      <c r="BG13" s="189">
        <v>45190</v>
      </c>
      <c r="BH13" s="189">
        <v>46651</v>
      </c>
      <c r="BI13" s="231">
        <f t="shared" si="3"/>
        <v>45199</v>
      </c>
      <c r="BJ13" s="231">
        <f t="shared" si="4"/>
        <v>46660</v>
      </c>
      <c r="BK13" s="185" t="s">
        <v>4</v>
      </c>
      <c r="BL13" s="362" t="s">
        <v>822</v>
      </c>
      <c r="BM13" s="186"/>
      <c r="BN13" s="186" t="s">
        <v>10</v>
      </c>
      <c r="BO13" s="190"/>
      <c r="BP13" s="190"/>
      <c r="BQ13" s="241">
        <f>BS13-60</f>
        <v>44920</v>
      </c>
      <c r="BR13" s="241">
        <f t="shared" si="5"/>
        <v>44926</v>
      </c>
      <c r="BS13" s="241">
        <f>BU13</f>
        <v>44980</v>
      </c>
      <c r="BT13" s="241">
        <f t="shared" si="6"/>
        <v>44985</v>
      </c>
      <c r="BU13" s="241">
        <f>BW13-210</f>
        <v>44980</v>
      </c>
      <c r="BV13" s="241">
        <f t="shared" si="7"/>
        <v>44985</v>
      </c>
      <c r="BW13" s="241">
        <f t="shared" si="8"/>
        <v>45190</v>
      </c>
      <c r="BX13" s="241">
        <f t="shared" si="9"/>
        <v>45199</v>
      </c>
    </row>
    <row r="14" spans="1:76" ht="30" customHeight="1">
      <c r="A14" s="338" t="s">
        <v>823</v>
      </c>
      <c r="B14" s="146" t="s">
        <v>804</v>
      </c>
      <c r="C14" s="147" t="s">
        <v>824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45404</v>
      </c>
      <c r="AT14" s="164"/>
      <c r="AU14" s="164"/>
      <c r="AV14" s="164"/>
      <c r="AW14" s="164"/>
      <c r="AX14" s="164"/>
      <c r="AY14" s="164"/>
      <c r="AZ14" s="164"/>
      <c r="BA14" s="164"/>
      <c r="BB14" s="233" t="s">
        <v>823</v>
      </c>
      <c r="BC14" s="239" t="s">
        <v>823</v>
      </c>
      <c r="BD14" s="197" t="s">
        <v>807</v>
      </c>
      <c r="BE14" s="228" t="s">
        <v>807</v>
      </c>
      <c r="BF14" s="197" t="s">
        <v>53</v>
      </c>
      <c r="BG14" s="234">
        <v>43787</v>
      </c>
      <c r="BH14" s="234">
        <v>45404</v>
      </c>
      <c r="BI14" s="231">
        <f t="shared" si="3"/>
        <v>43799</v>
      </c>
      <c r="BJ14" s="231">
        <f t="shared" si="4"/>
        <v>45412</v>
      </c>
      <c r="BK14" s="185" t="s">
        <v>582</v>
      </c>
      <c r="BL14" s="363" t="s">
        <v>825</v>
      </c>
      <c r="BM14" s="186"/>
      <c r="BN14" s="186" t="s">
        <v>10</v>
      </c>
      <c r="BO14" s="190"/>
      <c r="BP14" s="190"/>
      <c r="BQ14" s="295"/>
      <c r="BR14" s="295">
        <f t="shared" si="5"/>
        <v>1</v>
      </c>
      <c r="BS14" s="295"/>
      <c r="BT14" s="295">
        <f t="shared" si="6"/>
        <v>1</v>
      </c>
      <c r="BU14" s="296">
        <f>BW14-240</f>
        <v>43547</v>
      </c>
      <c r="BV14" s="295">
        <f t="shared" si="7"/>
        <v>43555</v>
      </c>
      <c r="BW14" s="296">
        <f t="shared" si="8"/>
        <v>43787</v>
      </c>
      <c r="BX14" s="295">
        <f t="shared" si="9"/>
        <v>43799</v>
      </c>
    </row>
    <row r="15" spans="1:76" ht="30" customHeight="1">
      <c r="A15" s="338" t="s">
        <v>826</v>
      </c>
      <c r="B15" s="146" t="s">
        <v>804</v>
      </c>
      <c r="C15" s="147" t="s">
        <v>824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46874</v>
      </c>
      <c r="AT15" s="164"/>
      <c r="AU15" s="164"/>
      <c r="AV15" s="164"/>
      <c r="AW15" s="164"/>
      <c r="AX15" s="164"/>
      <c r="AY15" s="164"/>
      <c r="AZ15" s="164"/>
      <c r="BA15" s="164"/>
      <c r="BB15" s="233" t="s">
        <v>823</v>
      </c>
      <c r="BC15" s="239" t="s">
        <v>826</v>
      </c>
      <c r="BD15" s="197" t="s">
        <v>807</v>
      </c>
      <c r="BE15" s="228" t="s">
        <v>807</v>
      </c>
      <c r="BF15" s="197" t="s">
        <v>53</v>
      </c>
      <c r="BG15" s="234">
        <v>45414</v>
      </c>
      <c r="BH15" s="234">
        <v>46874</v>
      </c>
      <c r="BI15" s="231">
        <f t="shared" si="3"/>
        <v>45413</v>
      </c>
      <c r="BJ15" s="231">
        <f t="shared" si="4"/>
        <v>46874</v>
      </c>
      <c r="BK15" s="185" t="s">
        <v>582</v>
      </c>
      <c r="BL15" s="361" t="s">
        <v>825</v>
      </c>
      <c r="BM15" s="186" t="s">
        <v>19</v>
      </c>
      <c r="BN15" s="186" t="s">
        <v>10</v>
      </c>
      <c r="BO15" s="190"/>
      <c r="BP15" s="190" t="s">
        <v>10</v>
      </c>
      <c r="BQ15" s="241">
        <f>BS15-60</f>
        <v>45114</v>
      </c>
      <c r="BR15" s="241">
        <f t="shared" si="5"/>
        <v>45108</v>
      </c>
      <c r="BS15" s="241">
        <f>BU15</f>
        <v>45174</v>
      </c>
      <c r="BT15" s="241">
        <f t="shared" si="6"/>
        <v>45170</v>
      </c>
      <c r="BU15" s="241">
        <f>BW15-240</f>
        <v>45174</v>
      </c>
      <c r="BV15" s="241">
        <f t="shared" si="7"/>
        <v>45170</v>
      </c>
      <c r="BW15" s="241">
        <f t="shared" si="8"/>
        <v>45414</v>
      </c>
      <c r="BX15" s="241">
        <f t="shared" si="9"/>
        <v>45413</v>
      </c>
    </row>
    <row r="16" spans="1:76" ht="30" customHeight="1">
      <c r="A16" s="338" t="s">
        <v>827</v>
      </c>
      <c r="B16" s="146" t="s">
        <v>804</v>
      </c>
      <c r="C16" s="147" t="s">
        <v>828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46843</v>
      </c>
      <c r="AT16" s="164"/>
      <c r="AU16" s="164"/>
      <c r="AV16" s="164"/>
      <c r="AW16" s="164"/>
      <c r="AX16" s="164"/>
      <c r="AY16" s="164"/>
      <c r="AZ16" s="164"/>
      <c r="BA16" s="164"/>
      <c r="BB16" s="233" t="s">
        <v>829</v>
      </c>
      <c r="BC16" s="239" t="s">
        <v>827</v>
      </c>
      <c r="BD16" s="197" t="s">
        <v>807</v>
      </c>
      <c r="BE16" s="228" t="s">
        <v>807</v>
      </c>
      <c r="BF16" s="197" t="s">
        <v>179</v>
      </c>
      <c r="BG16" s="234">
        <v>45383</v>
      </c>
      <c r="BH16" s="234">
        <f>BG16+1460</f>
        <v>46843</v>
      </c>
      <c r="BI16" s="231">
        <f t="shared" si="3"/>
        <v>45383</v>
      </c>
      <c r="BJ16" s="231">
        <f t="shared" si="4"/>
        <v>46843</v>
      </c>
      <c r="BK16" s="185" t="s">
        <v>582</v>
      </c>
      <c r="BL16" s="361" t="s">
        <v>830</v>
      </c>
      <c r="BM16" s="186"/>
      <c r="BN16" s="186" t="s">
        <v>10</v>
      </c>
      <c r="BO16" s="190"/>
      <c r="BP16" s="190" t="s">
        <v>10</v>
      </c>
      <c r="BQ16" s="241"/>
      <c r="BR16" s="241">
        <f t="shared" si="5"/>
        <v>1</v>
      </c>
      <c r="BS16" s="241"/>
      <c r="BT16" s="241">
        <f t="shared" si="6"/>
        <v>1</v>
      </c>
      <c r="BU16" s="241">
        <f>BW16-240</f>
        <v>45143</v>
      </c>
      <c r="BV16" s="241">
        <f t="shared" si="7"/>
        <v>45139</v>
      </c>
      <c r="BW16" s="241">
        <f t="shared" si="8"/>
        <v>45383</v>
      </c>
      <c r="BX16" s="241">
        <f t="shared" si="9"/>
        <v>45383</v>
      </c>
    </row>
    <row r="17" spans="1:76" ht="30" customHeight="1">
      <c r="A17" s="338" t="s">
        <v>831</v>
      </c>
      <c r="B17" s="146" t="s">
        <v>804</v>
      </c>
      <c r="C17" s="147" t="s">
        <v>832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45521</v>
      </c>
      <c r="AT17" s="164"/>
      <c r="AU17" s="164"/>
      <c r="AV17" s="164"/>
      <c r="AW17" s="164"/>
      <c r="AX17" s="164"/>
      <c r="AY17" s="164"/>
      <c r="AZ17" s="164"/>
      <c r="BA17" s="164"/>
      <c r="BB17" s="233" t="s">
        <v>831</v>
      </c>
      <c r="BC17" s="239" t="s">
        <v>831</v>
      </c>
      <c r="BD17" s="197" t="s">
        <v>807</v>
      </c>
      <c r="BE17" s="228" t="s">
        <v>807</v>
      </c>
      <c r="BF17" s="197" t="s">
        <v>179</v>
      </c>
      <c r="BG17" s="234">
        <v>44061</v>
      </c>
      <c r="BH17" s="234">
        <v>45521</v>
      </c>
      <c r="BI17" s="231">
        <f t="shared" si="3"/>
        <v>44074</v>
      </c>
      <c r="BJ17" s="231">
        <f t="shared" si="4"/>
        <v>45535</v>
      </c>
      <c r="BK17" s="185" t="s">
        <v>4</v>
      </c>
      <c r="BL17" s="361" t="s">
        <v>833</v>
      </c>
      <c r="BM17" s="186"/>
      <c r="BN17" s="186" t="s">
        <v>10</v>
      </c>
      <c r="BO17" s="190"/>
      <c r="BP17" s="190"/>
      <c r="BQ17" s="241">
        <f>BS17-60</f>
        <v>43791</v>
      </c>
      <c r="BR17" s="241">
        <f t="shared" si="5"/>
        <v>43799</v>
      </c>
      <c r="BS17" s="241">
        <f>BU17</f>
        <v>43851</v>
      </c>
      <c r="BT17" s="241">
        <f t="shared" si="6"/>
        <v>43861</v>
      </c>
      <c r="BU17" s="241">
        <f>BW17-210</f>
        <v>43851</v>
      </c>
      <c r="BV17" s="241">
        <f t="shared" si="7"/>
        <v>43861</v>
      </c>
      <c r="BW17" s="241">
        <f t="shared" si="8"/>
        <v>44061</v>
      </c>
      <c r="BX17" s="241">
        <f t="shared" si="9"/>
        <v>44074</v>
      </c>
    </row>
    <row r="18" spans="1:76" ht="30" customHeight="1">
      <c r="A18" s="338" t="s">
        <v>74</v>
      </c>
      <c r="B18" s="146" t="s">
        <v>804</v>
      </c>
      <c r="C18" s="147" t="s">
        <v>834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46982</v>
      </c>
      <c r="AT18" s="164"/>
      <c r="AU18" s="164"/>
      <c r="AV18" s="164"/>
      <c r="AW18" s="164"/>
      <c r="AX18" s="164"/>
      <c r="AY18" s="164"/>
      <c r="AZ18" s="164"/>
      <c r="BA18" s="164"/>
      <c r="BB18" s="233" t="s">
        <v>831</v>
      </c>
      <c r="BC18" s="239" t="s">
        <v>835</v>
      </c>
      <c r="BD18" s="197" t="s">
        <v>807</v>
      </c>
      <c r="BE18" s="228" t="s">
        <v>807</v>
      </c>
      <c r="BF18" s="278" t="s">
        <v>53</v>
      </c>
      <c r="BG18" s="234">
        <f>BH17</f>
        <v>45521</v>
      </c>
      <c r="BH18" s="234">
        <v>46982</v>
      </c>
      <c r="BI18" s="231">
        <f t="shared" si="3"/>
        <v>45535</v>
      </c>
      <c r="BJ18" s="231">
        <f t="shared" si="4"/>
        <v>46996</v>
      </c>
      <c r="BK18" s="185" t="s">
        <v>4</v>
      </c>
      <c r="BL18" s="361" t="s">
        <v>833</v>
      </c>
      <c r="BM18" s="186"/>
      <c r="BN18" s="186" t="s">
        <v>10</v>
      </c>
      <c r="BO18" s="190"/>
      <c r="BP18" s="190" t="s">
        <v>10</v>
      </c>
      <c r="BQ18" s="241">
        <f>BS18-320</f>
        <v>44931</v>
      </c>
      <c r="BR18" s="241">
        <f t="shared" si="5"/>
        <v>44927</v>
      </c>
      <c r="BS18" s="241">
        <f>BU18</f>
        <v>45251</v>
      </c>
      <c r="BT18" s="241">
        <f t="shared" si="6"/>
        <v>45260</v>
      </c>
      <c r="BU18" s="241">
        <f>BW18-270</f>
        <v>45251</v>
      </c>
      <c r="BV18" s="241">
        <f t="shared" si="7"/>
        <v>45260</v>
      </c>
      <c r="BW18" s="241">
        <f t="shared" si="8"/>
        <v>45521</v>
      </c>
      <c r="BX18" s="241">
        <f t="shared" si="9"/>
        <v>45535</v>
      </c>
    </row>
    <row r="19" spans="1:76" ht="30" hidden="1" customHeight="1">
      <c r="A19" s="338" t="s">
        <v>836</v>
      </c>
      <c r="B19" s="146" t="s">
        <v>837</v>
      </c>
      <c r="C19" s="147" t="s">
        <v>838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46022</v>
      </c>
      <c r="AP19" s="164" t="s">
        <v>839</v>
      </c>
      <c r="AT19" s="164"/>
      <c r="AU19" s="164"/>
      <c r="AV19" s="164"/>
      <c r="AW19" s="164"/>
      <c r="AX19" s="164"/>
      <c r="AY19" s="164"/>
      <c r="AZ19" s="164"/>
      <c r="BA19" s="164"/>
      <c r="BB19" s="233" t="s">
        <v>836</v>
      </c>
      <c r="BC19" s="370" t="s">
        <v>836</v>
      </c>
      <c r="BD19" s="197" t="s">
        <v>807</v>
      </c>
      <c r="BE19" s="228" t="s">
        <v>807</v>
      </c>
      <c r="BF19" s="197"/>
      <c r="BG19" s="234">
        <v>44634</v>
      </c>
      <c r="BH19" s="234">
        <v>46022</v>
      </c>
      <c r="BI19" s="231">
        <f t="shared" si="3"/>
        <v>44621</v>
      </c>
      <c r="BJ19" s="231">
        <f t="shared" si="4"/>
        <v>46022</v>
      </c>
      <c r="BK19" s="185"/>
      <c r="BL19" s="361" t="s">
        <v>840</v>
      </c>
      <c r="BM19" s="186" t="s">
        <v>12</v>
      </c>
      <c r="BN19" s="186"/>
      <c r="BO19" s="190"/>
      <c r="BP19" s="190"/>
      <c r="BQ19" s="241"/>
      <c r="BR19" s="241"/>
      <c r="BS19" s="241"/>
      <c r="BT19" s="241"/>
      <c r="BU19" s="241"/>
      <c r="BV19" s="241"/>
      <c r="BW19" s="241">
        <f t="shared" si="8"/>
        <v>44634</v>
      </c>
      <c r="BX19" s="241">
        <f t="shared" si="9"/>
        <v>44621</v>
      </c>
    </row>
    <row r="20" spans="1:76" ht="30" hidden="1" customHeight="1">
      <c r="A20" s="338" t="s">
        <v>841</v>
      </c>
      <c r="B20" s="146" t="s">
        <v>837</v>
      </c>
      <c r="C20" s="147" t="s">
        <v>842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46614</v>
      </c>
      <c r="AT20" s="164"/>
      <c r="AU20" s="164"/>
      <c r="AV20" s="164"/>
      <c r="AW20" s="164"/>
      <c r="AX20" s="164"/>
      <c r="AY20" s="164"/>
      <c r="AZ20" s="164"/>
      <c r="BA20" s="164"/>
      <c r="BB20" s="233" t="s">
        <v>841</v>
      </c>
      <c r="BC20" s="370" t="s">
        <v>841</v>
      </c>
      <c r="BD20" s="197" t="s">
        <v>807</v>
      </c>
      <c r="BE20" s="228" t="s">
        <v>807</v>
      </c>
      <c r="BF20" s="197"/>
      <c r="BG20" s="234">
        <v>45154</v>
      </c>
      <c r="BH20" s="234">
        <v>46614</v>
      </c>
      <c r="BI20" s="231">
        <f t="shared" si="3"/>
        <v>45169</v>
      </c>
      <c r="BJ20" s="231">
        <f t="shared" si="4"/>
        <v>46600</v>
      </c>
      <c r="BK20" s="185"/>
      <c r="BL20" s="361" t="s">
        <v>843</v>
      </c>
      <c r="BM20" s="186" t="s">
        <v>12</v>
      </c>
      <c r="BN20" s="190"/>
      <c r="BO20" s="190"/>
      <c r="BP20" s="190"/>
      <c r="BQ20" s="241"/>
      <c r="BR20" s="241"/>
      <c r="BS20" s="241"/>
      <c r="BT20" s="241"/>
      <c r="BU20" s="241"/>
      <c r="BV20" s="241"/>
      <c r="BW20" s="241">
        <f t="shared" si="8"/>
        <v>45154</v>
      </c>
      <c r="BX20" s="241">
        <f t="shared" si="9"/>
        <v>45169</v>
      </c>
    </row>
    <row r="21" spans="1:76" ht="30" customHeight="1" thickBot="1">
      <c r="A21" s="338" t="s">
        <v>844</v>
      </c>
      <c r="B21" s="146" t="s">
        <v>845</v>
      </c>
      <c r="C21" s="147" t="s">
        <v>846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46056</v>
      </c>
      <c r="AT21" s="164"/>
      <c r="AU21" s="164"/>
      <c r="AV21" s="164"/>
      <c r="AW21" s="164"/>
      <c r="AX21" s="164"/>
      <c r="AY21" s="164"/>
      <c r="AZ21" s="164"/>
      <c r="BA21" s="164"/>
      <c r="BB21" s="233" t="s">
        <v>847</v>
      </c>
      <c r="BC21" s="239" t="s">
        <v>844</v>
      </c>
      <c r="BD21" s="197" t="s">
        <v>807</v>
      </c>
      <c r="BE21" s="228" t="s">
        <v>807</v>
      </c>
      <c r="BF21" s="188" t="s">
        <v>211</v>
      </c>
      <c r="BG21" s="189">
        <v>44600</v>
      </c>
      <c r="BH21" s="189">
        <v>46056</v>
      </c>
      <c r="BI21" s="231">
        <f t="shared" si="3"/>
        <v>44593</v>
      </c>
      <c r="BJ21" s="231">
        <f t="shared" si="4"/>
        <v>46054</v>
      </c>
      <c r="BK21" s="185" t="s">
        <v>4</v>
      </c>
      <c r="BL21" s="361" t="s">
        <v>848</v>
      </c>
      <c r="BM21" s="186"/>
      <c r="BN21" s="186" t="s">
        <v>15</v>
      </c>
      <c r="BO21" s="190"/>
      <c r="BP21" s="190"/>
      <c r="BQ21" s="298">
        <f>BS21-60</f>
        <v>44330</v>
      </c>
      <c r="BR21" s="299">
        <f t="shared" ref="BR21:BR49" si="10">IF(DAY(BQ21)&lt;=15,DATE(YEAR(BQ21),MONTH(BQ21),1),EOMONTH(BQ21,0))</f>
        <v>44317</v>
      </c>
      <c r="BS21" s="299">
        <f>BU21</f>
        <v>44390</v>
      </c>
      <c r="BT21" s="299">
        <f t="shared" ref="BT21:BT49" si="11">IF(DAY(BS21)&lt;=15,DATE(YEAR(BS21),MONTH(BS21),1),EOMONTH(BS21,0))</f>
        <v>44378</v>
      </c>
      <c r="BU21" s="299">
        <f>BW21-210</f>
        <v>44390</v>
      </c>
      <c r="BV21" s="299">
        <f t="shared" ref="BV21:BV49" si="12">IF(DAY(BU21)&lt;=15,DATE(YEAR(BU21),MONTH(BU21),1),EOMONTH(BU21,0))</f>
        <v>44378</v>
      </c>
      <c r="BW21" s="299">
        <f t="shared" si="8"/>
        <v>44600</v>
      </c>
      <c r="BX21" s="299">
        <f t="shared" si="9"/>
        <v>44593</v>
      </c>
    </row>
    <row r="22" spans="1:76" ht="30" customHeight="1">
      <c r="A22" s="338" t="s">
        <v>74</v>
      </c>
      <c r="B22" s="146" t="s">
        <v>845</v>
      </c>
      <c r="C22" s="147" t="s">
        <v>846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47517</v>
      </c>
      <c r="AT22" s="164"/>
      <c r="AU22" s="164"/>
      <c r="AV22" s="164"/>
      <c r="AW22" s="164"/>
      <c r="AX22" s="164"/>
      <c r="AY22" s="164"/>
      <c r="AZ22" s="164"/>
      <c r="BA22" s="164"/>
      <c r="BB22" s="233" t="s">
        <v>847</v>
      </c>
      <c r="BC22" s="239" t="s">
        <v>66</v>
      </c>
      <c r="BD22" s="197" t="s">
        <v>807</v>
      </c>
      <c r="BE22" s="228" t="s">
        <v>262</v>
      </c>
      <c r="BF22" s="188" t="s">
        <v>211</v>
      </c>
      <c r="BG22" s="189">
        <v>46057</v>
      </c>
      <c r="BH22" s="189">
        <v>47517</v>
      </c>
      <c r="BI22" s="231">
        <f t="shared" si="3"/>
        <v>46054</v>
      </c>
      <c r="BJ22" s="231">
        <f t="shared" si="4"/>
        <v>47515</v>
      </c>
      <c r="BK22" s="185" t="s">
        <v>4</v>
      </c>
      <c r="BL22" s="361" t="s">
        <v>848</v>
      </c>
      <c r="BM22" s="186"/>
      <c r="BN22" s="186" t="s">
        <v>15</v>
      </c>
      <c r="BO22" s="190"/>
      <c r="BP22" s="190"/>
      <c r="BQ22" s="241">
        <f>BS22-320</f>
        <v>45467</v>
      </c>
      <c r="BR22" s="241">
        <f t="shared" si="10"/>
        <v>45473</v>
      </c>
      <c r="BS22" s="241">
        <f>BU22</f>
        <v>45787</v>
      </c>
      <c r="BT22" s="241">
        <f t="shared" si="11"/>
        <v>45778</v>
      </c>
      <c r="BU22" s="241">
        <f>BW22-270</f>
        <v>45787</v>
      </c>
      <c r="BV22" s="241">
        <f t="shared" si="12"/>
        <v>45778</v>
      </c>
      <c r="BW22" s="241">
        <f t="shared" si="8"/>
        <v>46057</v>
      </c>
      <c r="BX22" s="241">
        <f t="shared" si="9"/>
        <v>46054</v>
      </c>
    </row>
    <row r="23" spans="1:76" ht="30" customHeight="1">
      <c r="A23" s="338" t="s">
        <v>849</v>
      </c>
      <c r="B23" s="146" t="s">
        <v>845</v>
      </c>
      <c r="C23" s="147" t="s">
        <v>850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46374</v>
      </c>
      <c r="AT23" s="164"/>
      <c r="AU23" s="164"/>
      <c r="AV23" s="164"/>
      <c r="AW23" s="164"/>
      <c r="AX23" s="164"/>
      <c r="AY23" s="164"/>
      <c r="AZ23" s="164"/>
      <c r="BA23" s="164"/>
      <c r="BB23" s="233" t="s">
        <v>851</v>
      </c>
      <c r="BC23" s="239" t="s">
        <v>849</v>
      </c>
      <c r="BD23" s="197" t="s">
        <v>807</v>
      </c>
      <c r="BE23" s="228" t="s">
        <v>807</v>
      </c>
      <c r="BF23" s="188" t="s">
        <v>179</v>
      </c>
      <c r="BG23" s="189">
        <v>44914</v>
      </c>
      <c r="BH23" s="189">
        <v>46374</v>
      </c>
      <c r="BI23" s="231">
        <f t="shared" si="3"/>
        <v>44926</v>
      </c>
      <c r="BJ23" s="231">
        <f t="shared" si="4"/>
        <v>46387</v>
      </c>
      <c r="BK23" s="185" t="s">
        <v>4</v>
      </c>
      <c r="BL23" s="361" t="s">
        <v>852</v>
      </c>
      <c r="BM23" s="186"/>
      <c r="BN23" s="186" t="s">
        <v>15</v>
      </c>
      <c r="BO23" s="190" t="s">
        <v>11</v>
      </c>
      <c r="BP23" s="190"/>
      <c r="BQ23" s="241"/>
      <c r="BR23" s="241">
        <f t="shared" si="10"/>
        <v>1</v>
      </c>
      <c r="BS23" s="241"/>
      <c r="BT23" s="241">
        <f t="shared" si="11"/>
        <v>1</v>
      </c>
      <c r="BU23" s="241">
        <f>BW23-180</f>
        <v>44734</v>
      </c>
      <c r="BV23" s="241">
        <f t="shared" si="12"/>
        <v>44742</v>
      </c>
      <c r="BW23" s="241">
        <f t="shared" si="8"/>
        <v>44914</v>
      </c>
      <c r="BX23" s="241">
        <f t="shared" si="9"/>
        <v>44926</v>
      </c>
    </row>
    <row r="24" spans="1:76" ht="30" customHeight="1" thickBot="1">
      <c r="A24" s="338" t="s">
        <v>853</v>
      </c>
      <c r="B24" s="146" t="s">
        <v>845</v>
      </c>
      <c r="C24" s="147" t="s">
        <v>854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46360</v>
      </c>
      <c r="AT24" s="164"/>
      <c r="AU24" s="164"/>
      <c r="AV24" s="164"/>
      <c r="AW24" s="164"/>
      <c r="AX24" s="164"/>
      <c r="AY24" s="164"/>
      <c r="AZ24" s="164"/>
      <c r="BA24" s="164"/>
      <c r="BB24" s="233" t="s">
        <v>855</v>
      </c>
      <c r="BC24" s="239" t="s">
        <v>853</v>
      </c>
      <c r="BD24" s="197" t="s">
        <v>807</v>
      </c>
      <c r="BE24" s="228" t="s">
        <v>807</v>
      </c>
      <c r="BF24" s="188" t="s">
        <v>179</v>
      </c>
      <c r="BG24" s="189">
        <v>44955</v>
      </c>
      <c r="BH24" s="189">
        <v>46360</v>
      </c>
      <c r="BI24" s="231">
        <f t="shared" si="3"/>
        <v>44957</v>
      </c>
      <c r="BJ24" s="231">
        <f t="shared" si="4"/>
        <v>46357</v>
      </c>
      <c r="BK24" s="185" t="s">
        <v>4</v>
      </c>
      <c r="BL24" s="361" t="s">
        <v>856</v>
      </c>
      <c r="BM24" s="186" t="s">
        <v>19</v>
      </c>
      <c r="BN24" s="186" t="s">
        <v>15</v>
      </c>
      <c r="BO24" s="190"/>
      <c r="BP24" s="190"/>
      <c r="BQ24" s="298">
        <f>BS24-60</f>
        <v>44685</v>
      </c>
      <c r="BR24" s="299">
        <f t="shared" si="10"/>
        <v>44682</v>
      </c>
      <c r="BS24" s="299">
        <f>BU24</f>
        <v>44745</v>
      </c>
      <c r="BT24" s="299">
        <f t="shared" si="11"/>
        <v>44743</v>
      </c>
      <c r="BU24" s="299">
        <f>BW24-210</f>
        <v>44745</v>
      </c>
      <c r="BV24" s="299">
        <f t="shared" si="12"/>
        <v>44743</v>
      </c>
      <c r="BW24" s="299">
        <f t="shared" si="8"/>
        <v>44955</v>
      </c>
      <c r="BX24" s="299">
        <f t="shared" si="9"/>
        <v>44957</v>
      </c>
    </row>
    <row r="25" spans="1:76" ht="30" customHeight="1">
      <c r="A25" s="338" t="s">
        <v>74</v>
      </c>
      <c r="B25" s="146" t="s">
        <v>845</v>
      </c>
      <c r="C25" s="147" t="s">
        <v>854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47821</v>
      </c>
      <c r="AT25" s="164"/>
      <c r="AU25" s="164"/>
      <c r="AV25" s="164"/>
      <c r="AW25" s="164"/>
      <c r="AX25" s="164"/>
      <c r="AY25" s="164"/>
      <c r="AZ25" s="164"/>
      <c r="BA25" s="164"/>
      <c r="BB25" s="233" t="s">
        <v>855</v>
      </c>
      <c r="BC25" s="239" t="s">
        <v>66</v>
      </c>
      <c r="BD25" s="197" t="s">
        <v>807</v>
      </c>
      <c r="BE25" s="228" t="s">
        <v>807</v>
      </c>
      <c r="BF25" s="188" t="s">
        <v>179</v>
      </c>
      <c r="BG25" s="189">
        <v>46361</v>
      </c>
      <c r="BH25" s="189">
        <v>47821</v>
      </c>
      <c r="BI25" s="231">
        <f t="shared" si="3"/>
        <v>46357</v>
      </c>
      <c r="BJ25" s="231">
        <f t="shared" si="4"/>
        <v>47818</v>
      </c>
      <c r="BK25" s="185" t="s">
        <v>4</v>
      </c>
      <c r="BL25" s="361" t="s">
        <v>856</v>
      </c>
      <c r="BM25" s="186" t="s">
        <v>19</v>
      </c>
      <c r="BN25" s="186" t="s">
        <v>15</v>
      </c>
      <c r="BO25" s="190"/>
      <c r="BP25" s="190"/>
      <c r="BQ25" s="241">
        <f>BS25-320</f>
        <v>45771</v>
      </c>
      <c r="BR25" s="241">
        <f t="shared" si="10"/>
        <v>45777</v>
      </c>
      <c r="BS25" s="241">
        <f>BU25</f>
        <v>46091</v>
      </c>
      <c r="BT25" s="241">
        <f t="shared" si="11"/>
        <v>46082</v>
      </c>
      <c r="BU25" s="241">
        <f>BW25-270</f>
        <v>46091</v>
      </c>
      <c r="BV25" s="241">
        <f t="shared" si="12"/>
        <v>46082</v>
      </c>
      <c r="BW25" s="241">
        <f t="shared" si="8"/>
        <v>46361</v>
      </c>
      <c r="BX25" s="241">
        <f t="shared" si="9"/>
        <v>46357</v>
      </c>
    </row>
    <row r="26" spans="1:76" ht="30" customHeight="1">
      <c r="A26" s="338" t="s">
        <v>857</v>
      </c>
      <c r="B26" s="146" t="s">
        <v>845</v>
      </c>
      <c r="C26" s="147" t="s">
        <v>858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45642</v>
      </c>
      <c r="AT26" s="164"/>
      <c r="AU26" s="164"/>
      <c r="AV26" s="164"/>
      <c r="AW26" s="164"/>
      <c r="AX26" s="164"/>
      <c r="AY26" s="164"/>
      <c r="AZ26" s="164"/>
      <c r="BA26" s="164"/>
      <c r="BB26" s="233" t="s">
        <v>857</v>
      </c>
      <c r="BC26" s="239" t="s">
        <v>857</v>
      </c>
      <c r="BD26" s="197" t="s">
        <v>807</v>
      </c>
      <c r="BE26" s="228" t="s">
        <v>807</v>
      </c>
      <c r="BF26" s="197" t="s">
        <v>179</v>
      </c>
      <c r="BG26" s="234">
        <v>44182</v>
      </c>
      <c r="BH26" s="234">
        <v>45642</v>
      </c>
      <c r="BI26" s="231">
        <f t="shared" si="3"/>
        <v>44196</v>
      </c>
      <c r="BJ26" s="231">
        <f t="shared" si="4"/>
        <v>45657</v>
      </c>
      <c r="BK26" s="185" t="s">
        <v>2</v>
      </c>
      <c r="BL26" s="361" t="s">
        <v>859</v>
      </c>
      <c r="BM26" s="186"/>
      <c r="BN26" s="190" t="s">
        <v>10</v>
      </c>
      <c r="BO26" s="190"/>
      <c r="BP26" s="190"/>
      <c r="BQ26" s="241">
        <f>BS26-60</f>
        <v>43912</v>
      </c>
      <c r="BR26" s="241">
        <f t="shared" si="10"/>
        <v>43921</v>
      </c>
      <c r="BS26" s="241">
        <f>BU26</f>
        <v>43972</v>
      </c>
      <c r="BT26" s="241">
        <f t="shared" si="11"/>
        <v>43982</v>
      </c>
      <c r="BU26" s="241">
        <f>BW26-210</f>
        <v>43972</v>
      </c>
      <c r="BV26" s="241">
        <f t="shared" si="12"/>
        <v>43982</v>
      </c>
      <c r="BW26" s="241">
        <f t="shared" si="8"/>
        <v>44182</v>
      </c>
      <c r="BX26" s="241">
        <f t="shared" si="9"/>
        <v>44196</v>
      </c>
    </row>
    <row r="27" spans="1:76" ht="30" customHeight="1" thickBot="1">
      <c r="A27" s="338" t="s">
        <v>74</v>
      </c>
      <c r="B27" s="146" t="s">
        <v>845</v>
      </c>
      <c r="C27" s="147" t="s">
        <v>858</v>
      </c>
      <c r="D27" s="148" t="str">
        <f t="shared" ca="1" si="1"/>
        <v>À venir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47103</v>
      </c>
      <c r="AT27" s="164"/>
      <c r="AU27" s="164"/>
      <c r="AV27" s="164"/>
      <c r="AW27" s="164"/>
      <c r="AX27" s="164"/>
      <c r="AY27" s="164"/>
      <c r="AZ27" s="164"/>
      <c r="BA27" s="164"/>
      <c r="BB27" s="233" t="s">
        <v>857</v>
      </c>
      <c r="BC27" s="239" t="s">
        <v>66</v>
      </c>
      <c r="BD27" s="197" t="s">
        <v>807</v>
      </c>
      <c r="BE27" s="228"/>
      <c r="BF27" s="197" t="s">
        <v>179</v>
      </c>
      <c r="BG27" s="234">
        <v>45643</v>
      </c>
      <c r="BH27" s="234">
        <v>47103</v>
      </c>
      <c r="BI27" s="231">
        <f t="shared" si="3"/>
        <v>45657</v>
      </c>
      <c r="BJ27" s="231">
        <f t="shared" si="4"/>
        <v>47118</v>
      </c>
      <c r="BK27" s="185" t="s">
        <v>2</v>
      </c>
      <c r="BL27" s="363"/>
      <c r="BM27" s="186"/>
      <c r="BN27" s="190" t="s">
        <v>10</v>
      </c>
      <c r="BO27" s="190"/>
      <c r="BP27" s="190"/>
      <c r="BQ27" s="241">
        <f>BS27-320</f>
        <v>45053</v>
      </c>
      <c r="BR27" s="241">
        <f t="shared" si="10"/>
        <v>45047</v>
      </c>
      <c r="BS27" s="241">
        <f>BU27</f>
        <v>45373</v>
      </c>
      <c r="BT27" s="241">
        <f t="shared" si="11"/>
        <v>45382</v>
      </c>
      <c r="BU27" s="241">
        <f>BW27-270</f>
        <v>45373</v>
      </c>
      <c r="BV27" s="241">
        <f t="shared" si="12"/>
        <v>45382</v>
      </c>
      <c r="BW27" s="241">
        <f t="shared" si="8"/>
        <v>45643</v>
      </c>
      <c r="BX27" s="241">
        <f t="shared" si="9"/>
        <v>45657</v>
      </c>
    </row>
    <row r="28" spans="1:76" ht="30" customHeight="1">
      <c r="A28" s="338" t="s">
        <v>860</v>
      </c>
      <c r="B28" s="146" t="s">
        <v>845</v>
      </c>
      <c r="C28" s="147" t="s">
        <v>861</v>
      </c>
      <c r="D28" s="148" t="str">
        <f t="shared" ca="1" si="1"/>
        <v>En cours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45636</v>
      </c>
      <c r="AT28" s="164"/>
      <c r="AU28" s="164"/>
      <c r="AV28" s="164"/>
      <c r="AW28" s="164"/>
      <c r="AX28" s="164"/>
      <c r="AY28" s="164"/>
      <c r="AZ28" s="164"/>
      <c r="BA28" s="164"/>
      <c r="BB28" s="233" t="s">
        <v>860</v>
      </c>
      <c r="BC28" s="239" t="s">
        <v>860</v>
      </c>
      <c r="BD28" s="197" t="s">
        <v>807</v>
      </c>
      <c r="BE28" s="228" t="s">
        <v>807</v>
      </c>
      <c r="BF28" s="197" t="s">
        <v>179</v>
      </c>
      <c r="BG28" s="234">
        <v>44175</v>
      </c>
      <c r="BH28" s="234">
        <v>45636</v>
      </c>
      <c r="BI28" s="231">
        <f t="shared" si="3"/>
        <v>44166</v>
      </c>
      <c r="BJ28" s="231">
        <f t="shared" si="4"/>
        <v>45627</v>
      </c>
      <c r="BK28" s="185" t="s">
        <v>4</v>
      </c>
      <c r="BL28" s="361" t="s">
        <v>862</v>
      </c>
      <c r="BM28" s="186"/>
      <c r="BN28" s="190" t="s">
        <v>15</v>
      </c>
      <c r="BO28" s="190" t="s">
        <v>11</v>
      </c>
      <c r="BP28" s="190" t="s">
        <v>11</v>
      </c>
      <c r="BQ28" s="301"/>
      <c r="BR28" s="302">
        <f t="shared" si="10"/>
        <v>1</v>
      </c>
      <c r="BS28" s="302"/>
      <c r="BT28" s="302">
        <f t="shared" si="11"/>
        <v>1</v>
      </c>
      <c r="BU28" s="303">
        <f>BW28-240</f>
        <v>43935</v>
      </c>
      <c r="BV28" s="302">
        <f t="shared" si="12"/>
        <v>43922</v>
      </c>
      <c r="BW28" s="303">
        <f t="shared" si="8"/>
        <v>44175</v>
      </c>
      <c r="BX28" s="302">
        <f t="shared" si="9"/>
        <v>44166</v>
      </c>
    </row>
    <row r="29" spans="1:76" ht="30" customHeight="1" thickBot="1">
      <c r="A29" s="338" t="s">
        <v>74</v>
      </c>
      <c r="B29" s="146" t="s">
        <v>845</v>
      </c>
      <c r="C29" s="147" t="s">
        <v>861</v>
      </c>
      <c r="D29" s="148" t="str">
        <f t="shared" ca="1" si="1"/>
        <v>À venir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47097</v>
      </c>
      <c r="AT29" s="164"/>
      <c r="AU29" s="164"/>
      <c r="AV29" s="164"/>
      <c r="AW29" s="164"/>
      <c r="AX29" s="164"/>
      <c r="AY29" s="164"/>
      <c r="AZ29" s="164"/>
      <c r="BA29" s="164"/>
      <c r="BB29" s="233" t="s">
        <v>860</v>
      </c>
      <c r="BC29" s="239" t="s">
        <v>66</v>
      </c>
      <c r="BD29" s="197" t="s">
        <v>807</v>
      </c>
      <c r="BE29" s="228"/>
      <c r="BF29" s="197"/>
      <c r="BG29" s="234">
        <f>BH28+1</f>
        <v>45637</v>
      </c>
      <c r="BH29" s="234">
        <f>BG29+1460</f>
        <v>47097</v>
      </c>
      <c r="BI29" s="231">
        <f t="shared" si="3"/>
        <v>45627</v>
      </c>
      <c r="BJ29" s="231">
        <f t="shared" si="4"/>
        <v>47088</v>
      </c>
      <c r="BK29" s="185" t="s">
        <v>4</v>
      </c>
      <c r="BL29" s="361" t="s">
        <v>862</v>
      </c>
      <c r="BM29" s="186"/>
      <c r="BN29" s="190" t="s">
        <v>15</v>
      </c>
      <c r="BO29" s="190" t="s">
        <v>11</v>
      </c>
      <c r="BP29" s="190" t="s">
        <v>11</v>
      </c>
      <c r="BQ29" s="241">
        <f>BS29-120</f>
        <v>45413</v>
      </c>
      <c r="BR29" s="241">
        <f t="shared" si="10"/>
        <v>45413</v>
      </c>
      <c r="BS29" s="241">
        <v>45533</v>
      </c>
      <c r="BT29" s="241">
        <f t="shared" si="11"/>
        <v>45535</v>
      </c>
      <c r="BU29" s="304">
        <f>BW29-150</f>
        <v>45487</v>
      </c>
      <c r="BV29" s="241">
        <f t="shared" si="12"/>
        <v>45474</v>
      </c>
      <c r="BW29" s="304">
        <f t="shared" si="8"/>
        <v>45637</v>
      </c>
      <c r="BX29" s="241">
        <f t="shared" si="9"/>
        <v>45627</v>
      </c>
    </row>
    <row r="30" spans="1:76" ht="30" customHeight="1">
      <c r="A30" s="338" t="s">
        <v>863</v>
      </c>
      <c r="B30" s="146" t="s">
        <v>845</v>
      </c>
      <c r="C30" s="147" t="s">
        <v>864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45584</v>
      </c>
      <c r="AT30" s="164"/>
      <c r="AU30" s="164"/>
      <c r="AV30" s="164"/>
      <c r="AW30" s="164"/>
      <c r="AX30" s="164"/>
      <c r="AY30" s="164"/>
      <c r="AZ30" s="164"/>
      <c r="BA30" s="164"/>
      <c r="BB30" s="233" t="s">
        <v>863</v>
      </c>
      <c r="BC30" s="239" t="s">
        <v>863</v>
      </c>
      <c r="BD30" s="197" t="s">
        <v>807</v>
      </c>
      <c r="BE30" s="228" t="s">
        <v>807</v>
      </c>
      <c r="BF30" s="197" t="s">
        <v>53</v>
      </c>
      <c r="BG30" s="234">
        <v>44124</v>
      </c>
      <c r="BH30" s="234">
        <v>45584</v>
      </c>
      <c r="BI30" s="231">
        <f>IF(DAY(BG30)&lt;=15,DATE(YEAR(BG30),MONTH(BG30),1),EOMONTH(BG30,0))</f>
        <v>44135</v>
      </c>
      <c r="BJ30" s="231">
        <f t="shared" si="4"/>
        <v>45596</v>
      </c>
      <c r="BK30" s="185" t="s">
        <v>4</v>
      </c>
      <c r="BL30" s="361" t="s">
        <v>865</v>
      </c>
      <c r="BM30" s="186"/>
      <c r="BN30" s="190" t="s">
        <v>15</v>
      </c>
      <c r="BO30" s="190" t="s">
        <v>11</v>
      </c>
      <c r="BP30" s="190"/>
      <c r="BQ30" s="301"/>
      <c r="BR30" s="302">
        <f t="shared" si="10"/>
        <v>1</v>
      </c>
      <c r="BS30" s="302"/>
      <c r="BT30" s="302">
        <f t="shared" si="11"/>
        <v>1</v>
      </c>
      <c r="BU30" s="303">
        <f>BW30-240</f>
        <v>43884</v>
      </c>
      <c r="BV30" s="302">
        <f t="shared" si="12"/>
        <v>43890</v>
      </c>
      <c r="BW30" s="303">
        <f t="shared" si="8"/>
        <v>44124</v>
      </c>
      <c r="BX30" s="302">
        <f t="shared" si="9"/>
        <v>44135</v>
      </c>
    </row>
    <row r="31" spans="1:76" ht="30" customHeight="1">
      <c r="A31" s="338" t="s">
        <v>74</v>
      </c>
      <c r="B31" s="146" t="s">
        <v>845</v>
      </c>
      <c r="C31" s="147" t="s">
        <v>866</v>
      </c>
      <c r="D31" s="148" t="str">
        <f t="shared" ca="1" si="1"/>
        <v>À venir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47045</v>
      </c>
      <c r="AT31" s="164"/>
      <c r="AU31" s="164"/>
      <c r="AV31" s="164"/>
      <c r="AW31" s="164"/>
      <c r="AX31" s="164"/>
      <c r="AY31" s="164"/>
      <c r="AZ31" s="164"/>
      <c r="BA31" s="164"/>
      <c r="BB31" s="233" t="s">
        <v>863</v>
      </c>
      <c r="BC31" s="239" t="s">
        <v>867</v>
      </c>
      <c r="BD31" s="197" t="s">
        <v>807</v>
      </c>
      <c r="BE31" s="228" t="s">
        <v>807</v>
      </c>
      <c r="BF31" s="197" t="s">
        <v>53</v>
      </c>
      <c r="BG31" s="234">
        <v>45585</v>
      </c>
      <c r="BH31" s="234">
        <v>47045</v>
      </c>
      <c r="BI31" s="231">
        <f t="shared" si="3"/>
        <v>45596</v>
      </c>
      <c r="BJ31" s="231">
        <f t="shared" si="4"/>
        <v>47057</v>
      </c>
      <c r="BK31" s="185" t="s">
        <v>4</v>
      </c>
      <c r="BL31" s="361" t="s">
        <v>868</v>
      </c>
      <c r="BM31" s="186"/>
      <c r="BN31" s="190"/>
      <c r="BO31" s="190"/>
      <c r="BP31" s="190"/>
      <c r="BQ31" s="241">
        <f t="shared" ref="BQ31" si="13">BS31-120</f>
        <v>45315</v>
      </c>
      <c r="BR31" s="241">
        <f t="shared" si="10"/>
        <v>45322</v>
      </c>
      <c r="BS31" s="241">
        <f t="shared" ref="BS31" si="14">BU31</f>
        <v>45435</v>
      </c>
      <c r="BT31" s="241">
        <f t="shared" si="11"/>
        <v>45443</v>
      </c>
      <c r="BU31" s="304">
        <f t="shared" ref="BU31" si="15">BW31-150</f>
        <v>45435</v>
      </c>
      <c r="BV31" s="241">
        <f t="shared" si="12"/>
        <v>45443</v>
      </c>
      <c r="BW31" s="368">
        <f t="shared" si="8"/>
        <v>45585</v>
      </c>
      <c r="BX31" s="238">
        <f t="shared" si="9"/>
        <v>45596</v>
      </c>
    </row>
    <row r="32" spans="1:76" ht="30" hidden="1" customHeight="1">
      <c r="A32" s="338" t="s">
        <v>869</v>
      </c>
      <c r="B32" s="146" t="s">
        <v>845</v>
      </c>
      <c r="C32" s="147" t="s">
        <v>864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47015</v>
      </c>
      <c r="AT32" s="164"/>
      <c r="AU32" s="164"/>
      <c r="AV32" s="164"/>
      <c r="AW32" s="164"/>
      <c r="AX32" s="164"/>
      <c r="AY32" s="164"/>
      <c r="AZ32" s="164"/>
      <c r="BA32" s="164"/>
      <c r="BB32" s="233" t="s">
        <v>863</v>
      </c>
      <c r="BC32" s="370" t="s">
        <v>869</v>
      </c>
      <c r="BD32" s="197" t="s">
        <v>807</v>
      </c>
      <c r="BE32" s="228"/>
      <c r="BF32" s="197" t="s">
        <v>53</v>
      </c>
      <c r="BG32" s="234">
        <v>45555</v>
      </c>
      <c r="BH32" s="234">
        <f>BG32+1460</f>
        <v>47015</v>
      </c>
      <c r="BI32" s="231">
        <f t="shared" si="3"/>
        <v>45565</v>
      </c>
      <c r="BJ32" s="231">
        <f t="shared" si="4"/>
        <v>47026</v>
      </c>
      <c r="BK32" s="185" t="s">
        <v>4</v>
      </c>
      <c r="BL32" s="361" t="s">
        <v>865</v>
      </c>
      <c r="BM32" s="186" t="s">
        <v>12</v>
      </c>
      <c r="BN32" s="190" t="s">
        <v>15</v>
      </c>
      <c r="BO32" s="190" t="s">
        <v>11</v>
      </c>
      <c r="BP32" s="190" t="s">
        <v>10</v>
      </c>
      <c r="BQ32" s="241">
        <f>BS32-120</f>
        <v>45285</v>
      </c>
      <c r="BR32" s="241">
        <f t="shared" si="10"/>
        <v>45291</v>
      </c>
      <c r="BS32" s="241">
        <f>BU32</f>
        <v>45405</v>
      </c>
      <c r="BT32" s="241">
        <f t="shared" si="11"/>
        <v>45412</v>
      </c>
      <c r="BU32" s="304">
        <f>BW32-150</f>
        <v>45405</v>
      </c>
      <c r="BV32" s="241">
        <f t="shared" si="12"/>
        <v>45412</v>
      </c>
      <c r="BW32" s="304">
        <f t="shared" si="8"/>
        <v>45555</v>
      </c>
      <c r="BX32" s="241">
        <f t="shared" si="9"/>
        <v>45565</v>
      </c>
    </row>
    <row r="33" spans="1:76" ht="30" customHeight="1">
      <c r="A33" s="338" t="s">
        <v>870</v>
      </c>
      <c r="B33" s="146" t="s">
        <v>845</v>
      </c>
      <c r="C33" s="147" t="s">
        <v>871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45655</v>
      </c>
      <c r="AT33" s="164"/>
      <c r="AU33" s="164"/>
      <c r="AV33" s="164"/>
      <c r="AW33" s="164"/>
      <c r="AX33" s="164"/>
      <c r="AY33" s="164"/>
      <c r="AZ33" s="164"/>
      <c r="BA33" s="164"/>
      <c r="BB33" s="233" t="s">
        <v>870</v>
      </c>
      <c r="BC33" s="239" t="s">
        <v>870</v>
      </c>
      <c r="BD33" s="197" t="s">
        <v>807</v>
      </c>
      <c r="BE33" s="228" t="s">
        <v>807</v>
      </c>
      <c r="BF33" s="197" t="s">
        <v>179</v>
      </c>
      <c r="BG33" s="234">
        <v>44195</v>
      </c>
      <c r="BH33" s="234">
        <v>45655</v>
      </c>
      <c r="BI33" s="231">
        <f t="shared" si="3"/>
        <v>44196</v>
      </c>
      <c r="BJ33" s="231">
        <f t="shared" si="4"/>
        <v>45657</v>
      </c>
      <c r="BK33" s="185" t="s">
        <v>4</v>
      </c>
      <c r="BL33" s="364" t="s">
        <v>872</v>
      </c>
      <c r="BM33" s="186"/>
      <c r="BN33" s="190" t="s">
        <v>10</v>
      </c>
      <c r="BO33" s="190"/>
      <c r="BP33" s="190"/>
      <c r="BQ33" s="241">
        <f t="shared" ref="BQ33:BQ34" si="16">BS33-120</f>
        <v>43925</v>
      </c>
      <c r="BR33" s="241">
        <f t="shared" ref="BR33:BR34" si="17">IF(DAY(BQ33)&lt;=15,DATE(YEAR(BQ33),MONTH(BQ33),1),EOMONTH(BQ33,0))</f>
        <v>43922</v>
      </c>
      <c r="BS33" s="241">
        <f t="shared" ref="BS33:BS34" si="18">BU33</f>
        <v>44045</v>
      </c>
      <c r="BT33" s="241">
        <f t="shared" ref="BT33:BT34" si="19">IF(DAY(BS33)&lt;=15,DATE(YEAR(BS33),MONTH(BS33),1),EOMONTH(BS33,0))</f>
        <v>44044</v>
      </c>
      <c r="BU33" s="304">
        <f t="shared" ref="BU33:BU34" si="20">BW33-150</f>
        <v>44045</v>
      </c>
      <c r="BV33" s="241">
        <f t="shared" ref="BV33:BV34" si="21">IF(DAY(BU33)&lt;=15,DATE(YEAR(BU33),MONTH(BU33),1),EOMONTH(BU33,0))</f>
        <v>44044</v>
      </c>
      <c r="BW33" s="241">
        <f t="shared" si="8"/>
        <v>44195</v>
      </c>
      <c r="BX33" s="241">
        <f t="shared" si="9"/>
        <v>44196</v>
      </c>
    </row>
    <row r="34" spans="1:76" ht="30" customHeight="1">
      <c r="A34" s="338" t="s">
        <v>873</v>
      </c>
      <c r="B34" s="146" t="s">
        <v>845</v>
      </c>
      <c r="C34" s="147" t="s">
        <v>874</v>
      </c>
      <c r="D34" s="148" t="str">
        <f ca="1">IF(BH34&lt;TODAY(),"Terminé",(IF(BG34&gt;=TODAY(),"À venir","En cours")))</f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>BH34</f>
        <v>46290</v>
      </c>
      <c r="AT34" s="164"/>
      <c r="AU34" s="164"/>
      <c r="AV34" s="164"/>
      <c r="AW34" s="164"/>
      <c r="AX34" s="164"/>
      <c r="AY34" s="164"/>
      <c r="AZ34" s="164"/>
      <c r="BA34" s="164"/>
      <c r="BB34" s="233" t="s">
        <v>875</v>
      </c>
      <c r="BC34" s="239" t="s">
        <v>873</v>
      </c>
      <c r="BD34" s="197" t="s">
        <v>807</v>
      </c>
      <c r="BE34" s="228" t="s">
        <v>807</v>
      </c>
      <c r="BF34" s="188" t="s">
        <v>179</v>
      </c>
      <c r="BG34" s="189">
        <v>44830</v>
      </c>
      <c r="BH34" s="189">
        <v>46290</v>
      </c>
      <c r="BI34" s="231">
        <f>IF(DAY(BG34)&lt;=15,DATE(YEAR(BG34),MONTH(BG34),1),EOMONTH(BG34,0))</f>
        <v>44834</v>
      </c>
      <c r="BJ34" s="231">
        <f>IF(DAY(BH34)&lt;=15,DATE(YEAR(BH34),MONTH(BH34),1),EOMONTH(BH34,0))</f>
        <v>46295</v>
      </c>
      <c r="BK34" s="185" t="s">
        <v>4</v>
      </c>
      <c r="BL34" s="361" t="s">
        <v>876</v>
      </c>
      <c r="BM34" s="186"/>
      <c r="BN34" s="186" t="s">
        <v>15</v>
      </c>
      <c r="BO34" s="190" t="s">
        <v>11</v>
      </c>
      <c r="BP34" s="190"/>
      <c r="BQ34" s="241">
        <f t="shared" si="16"/>
        <v>44560</v>
      </c>
      <c r="BR34" s="241">
        <f t="shared" si="17"/>
        <v>44561</v>
      </c>
      <c r="BS34" s="241">
        <f t="shared" si="18"/>
        <v>44680</v>
      </c>
      <c r="BT34" s="241">
        <f t="shared" si="19"/>
        <v>44681</v>
      </c>
      <c r="BU34" s="304">
        <f t="shared" si="20"/>
        <v>44680</v>
      </c>
      <c r="BV34" s="241">
        <f t="shared" si="21"/>
        <v>44681</v>
      </c>
      <c r="BW34" s="241">
        <f>BG34</f>
        <v>44830</v>
      </c>
      <c r="BX34" s="241">
        <f>IF(DAY(BW34)&lt;=15,DATE(YEAR(BW34),MONTH(BW34),1),EOMONTH(BW34,0))</f>
        <v>44834</v>
      </c>
    </row>
    <row r="35" spans="1:76" ht="30" customHeight="1">
      <c r="A35" s="338" t="s">
        <v>74</v>
      </c>
      <c r="B35" s="146" t="s">
        <v>845</v>
      </c>
      <c r="C35" s="147" t="s">
        <v>874</v>
      </c>
      <c r="D35" s="148" t="str">
        <f t="shared" ca="1" si="1"/>
        <v>À venir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47116</v>
      </c>
      <c r="AP35" s="202"/>
      <c r="AT35" s="164"/>
      <c r="AU35" s="164"/>
      <c r="AV35" s="164"/>
      <c r="AW35" s="164"/>
      <c r="AX35" s="164"/>
      <c r="AY35" s="164"/>
      <c r="AZ35" s="164"/>
      <c r="BA35" s="164"/>
      <c r="BB35" s="305" t="s">
        <v>873</v>
      </c>
      <c r="BC35" s="239" t="s">
        <v>66</v>
      </c>
      <c r="BD35" s="306" t="s">
        <v>807</v>
      </c>
      <c r="BE35" s="228" t="s">
        <v>821</v>
      </c>
      <c r="BF35" s="197" t="s">
        <v>179</v>
      </c>
      <c r="BG35" s="234">
        <f>BH33+1</f>
        <v>45656</v>
      </c>
      <c r="BH35" s="234">
        <f>BG35+1460</f>
        <v>47116</v>
      </c>
      <c r="BI35" s="231">
        <f t="shared" si="3"/>
        <v>45657</v>
      </c>
      <c r="BJ35" s="231">
        <f t="shared" si="4"/>
        <v>47118</v>
      </c>
      <c r="BK35" s="185" t="s">
        <v>4</v>
      </c>
      <c r="BL35" s="365" t="s">
        <v>876</v>
      </c>
      <c r="BM35" s="186"/>
      <c r="BN35" s="190" t="s">
        <v>15</v>
      </c>
      <c r="BO35" s="190"/>
      <c r="BP35" s="190"/>
      <c r="BQ35" s="241">
        <f>BS35-120</f>
        <v>45326</v>
      </c>
      <c r="BR35" s="241">
        <f t="shared" si="10"/>
        <v>45323</v>
      </c>
      <c r="BS35" s="241">
        <f t="shared" ref="BS35:BS41" si="22">BU35</f>
        <v>45446</v>
      </c>
      <c r="BT35" s="241">
        <f t="shared" si="11"/>
        <v>45444</v>
      </c>
      <c r="BU35" s="241">
        <f>BW35-210</f>
        <v>45446</v>
      </c>
      <c r="BV35" s="241">
        <f t="shared" si="12"/>
        <v>45444</v>
      </c>
      <c r="BW35" s="241">
        <f t="shared" si="8"/>
        <v>45656</v>
      </c>
      <c r="BX35" s="241">
        <f t="shared" si="9"/>
        <v>45657</v>
      </c>
    </row>
    <row r="36" spans="1:76" ht="30" customHeight="1">
      <c r="A36" s="338" t="s">
        <v>877</v>
      </c>
      <c r="B36" s="146" t="s">
        <v>556</v>
      </c>
      <c r="C36" s="147" t="s">
        <v>878</v>
      </c>
      <c r="D36" s="148" t="str">
        <f t="shared" ca="1" si="1"/>
        <v>En cours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45531</v>
      </c>
      <c r="AT36" s="164"/>
      <c r="AU36" s="164"/>
      <c r="AV36" s="164"/>
      <c r="AW36" s="164"/>
      <c r="AX36" s="164"/>
      <c r="AY36" s="164"/>
      <c r="AZ36" s="164"/>
      <c r="BA36" s="164"/>
      <c r="BB36" s="233" t="s">
        <v>879</v>
      </c>
      <c r="BC36" s="239" t="s">
        <v>877</v>
      </c>
      <c r="BD36" s="197" t="s">
        <v>807</v>
      </c>
      <c r="BE36" s="228" t="s">
        <v>807</v>
      </c>
      <c r="BF36" s="188" t="s">
        <v>53</v>
      </c>
      <c r="BG36" s="189">
        <v>44105</v>
      </c>
      <c r="BH36" s="189">
        <v>45531</v>
      </c>
      <c r="BI36" s="231">
        <f t="shared" si="3"/>
        <v>44105</v>
      </c>
      <c r="BJ36" s="231">
        <f t="shared" si="4"/>
        <v>45535</v>
      </c>
      <c r="BK36" s="185" t="s">
        <v>4</v>
      </c>
      <c r="BL36" s="361" t="s">
        <v>880</v>
      </c>
      <c r="BM36" s="186" t="s">
        <v>17</v>
      </c>
      <c r="BN36" s="190" t="s">
        <v>13</v>
      </c>
      <c r="BO36" s="190"/>
      <c r="BP36" s="190"/>
      <c r="BQ36" s="241">
        <f>BS36-60</f>
        <v>43835</v>
      </c>
      <c r="BR36" s="241">
        <f t="shared" si="10"/>
        <v>43831</v>
      </c>
      <c r="BS36" s="241">
        <f t="shared" si="22"/>
        <v>43895</v>
      </c>
      <c r="BT36" s="241">
        <f t="shared" si="11"/>
        <v>43891</v>
      </c>
      <c r="BU36" s="241">
        <f>BW36-210</f>
        <v>43895</v>
      </c>
      <c r="BV36" s="241">
        <f t="shared" si="12"/>
        <v>43891</v>
      </c>
      <c r="BW36" s="241">
        <f t="shared" si="8"/>
        <v>44105</v>
      </c>
      <c r="BX36" s="241">
        <f t="shared" si="9"/>
        <v>44105</v>
      </c>
    </row>
    <row r="37" spans="1:76" ht="30" customHeight="1">
      <c r="A37" s="338" t="s">
        <v>881</v>
      </c>
      <c r="B37" s="146" t="s">
        <v>882</v>
      </c>
      <c r="C37" s="147" t="s">
        <v>883</v>
      </c>
      <c r="D37" s="148" t="str">
        <f t="shared" ca="1" si="1"/>
        <v>À venir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>BH37</f>
        <v>46992</v>
      </c>
      <c r="AT37" s="164"/>
      <c r="AU37" s="164"/>
      <c r="AV37" s="164"/>
      <c r="AW37" s="164"/>
      <c r="AX37" s="164"/>
      <c r="AY37" s="164"/>
      <c r="AZ37" s="164"/>
      <c r="BA37" s="164"/>
      <c r="BB37" s="233" t="s">
        <v>877</v>
      </c>
      <c r="BC37" s="239" t="s">
        <v>881</v>
      </c>
      <c r="BD37" s="197" t="s">
        <v>807</v>
      </c>
      <c r="BE37" s="228" t="s">
        <v>807</v>
      </c>
      <c r="BF37" s="308" t="s">
        <v>53</v>
      </c>
      <c r="BG37" s="234">
        <v>45532.000243055554</v>
      </c>
      <c r="BH37" s="234">
        <v>46992</v>
      </c>
      <c r="BI37" s="231">
        <f>IF(DAY(BG37)&lt;=15,DATE(YEAR(BG37),MONTH(BG37),1),EOMONTH(BG37,0))</f>
        <v>45535</v>
      </c>
      <c r="BJ37" s="231">
        <f>IF(DAY(BH37)&lt;=15,DATE(YEAR(BH37),MONTH(BH37),1),EOMONTH(BH37,0))</f>
        <v>46996</v>
      </c>
      <c r="BK37" s="185" t="s">
        <v>4</v>
      </c>
      <c r="BL37" s="185" t="s">
        <v>880</v>
      </c>
      <c r="BM37" s="186" t="s">
        <v>17</v>
      </c>
      <c r="BN37" s="190" t="s">
        <v>15</v>
      </c>
      <c r="BO37" s="190" t="s">
        <v>11</v>
      </c>
      <c r="BP37" s="190" t="s">
        <v>10</v>
      </c>
      <c r="BQ37" s="241">
        <f>BS37-320</f>
        <v>44942.000243055554</v>
      </c>
      <c r="BR37" s="241">
        <f>IF(DAY(BQ37)&lt;=15,DATE(YEAR(BQ37),MONTH(BQ37),1),EOMONTH(BQ37,0))</f>
        <v>44957</v>
      </c>
      <c r="BS37" s="241">
        <f>BU37</f>
        <v>45262.000243055554</v>
      </c>
      <c r="BT37" s="241">
        <f>IF(DAY(BS37)&lt;=15,DATE(YEAR(BS37),MONTH(BS37),1),EOMONTH(BS37,0))</f>
        <v>45261</v>
      </c>
      <c r="BU37" s="241">
        <f>BW37-270</f>
        <v>45262.000243055554</v>
      </c>
      <c r="BV37" s="241">
        <f>IF(DAY(BU37)&lt;=15,DATE(YEAR(BU37),MONTH(BU37),1),EOMONTH(BU37,0))</f>
        <v>45261</v>
      </c>
      <c r="BW37" s="241">
        <f>BG37</f>
        <v>45532.000243055554</v>
      </c>
      <c r="BX37" s="241">
        <f>IF(DAY(BW37)&lt;=15,DATE(YEAR(BW37),MONTH(BW37),1),EOMONTH(BW37,0))</f>
        <v>45535</v>
      </c>
    </row>
    <row r="38" spans="1:76" ht="30" customHeight="1">
      <c r="A38" s="338" t="s">
        <v>884</v>
      </c>
      <c r="B38" s="146" t="s">
        <v>882</v>
      </c>
      <c r="C38" s="147" t="s">
        <v>885</v>
      </c>
      <c r="D38" s="148" t="str">
        <f t="shared" ca="1" si="1"/>
        <v>À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>BH38</f>
        <v>46992</v>
      </c>
      <c r="AT38" s="164"/>
      <c r="AU38" s="164"/>
      <c r="AV38" s="164"/>
      <c r="AW38" s="164"/>
      <c r="AX38" s="164"/>
      <c r="AY38" s="164"/>
      <c r="AZ38" s="164"/>
      <c r="BA38" s="164"/>
      <c r="BB38" s="233" t="s">
        <v>877</v>
      </c>
      <c r="BC38" s="239" t="s">
        <v>884</v>
      </c>
      <c r="BD38" s="197" t="s">
        <v>807</v>
      </c>
      <c r="BE38" s="228" t="s">
        <v>807</v>
      </c>
      <c r="BF38" s="308" t="s">
        <v>53</v>
      </c>
      <c r="BG38" s="234">
        <v>45532.000243055554</v>
      </c>
      <c r="BH38" s="234">
        <v>46992</v>
      </c>
      <c r="BI38" s="231">
        <f>IF(DAY(BG38)&lt;=15,DATE(YEAR(BG38),MONTH(BG38),1),EOMONTH(BG38,0))</f>
        <v>45535</v>
      </c>
      <c r="BJ38" s="231">
        <f>IF(DAY(BH38)&lt;=15,DATE(YEAR(BH38),MONTH(BH38),1),EOMONTH(BH38,0))</f>
        <v>46996</v>
      </c>
      <c r="BK38" s="185" t="s">
        <v>4</v>
      </c>
      <c r="BL38" s="185" t="s">
        <v>880</v>
      </c>
      <c r="BM38" s="186" t="s">
        <v>17</v>
      </c>
      <c r="BN38" s="190" t="s">
        <v>15</v>
      </c>
      <c r="BO38" s="190" t="s">
        <v>11</v>
      </c>
      <c r="BP38" s="190" t="s">
        <v>10</v>
      </c>
      <c r="BQ38" s="241">
        <f>BS38-320</f>
        <v>44942.000243055554</v>
      </c>
      <c r="BR38" s="241">
        <f>IF(DAY(BQ38)&lt;=15,DATE(YEAR(BQ38),MONTH(BQ38),1),EOMONTH(BQ38,0))</f>
        <v>44957</v>
      </c>
      <c r="BS38" s="241">
        <f>BU38</f>
        <v>45262.000243055554</v>
      </c>
      <c r="BT38" s="241">
        <f>IF(DAY(BS38)&lt;=15,DATE(YEAR(BS38),MONTH(BS38),1),EOMONTH(BS38,0))</f>
        <v>45261</v>
      </c>
      <c r="BU38" s="241">
        <f>BW38-270</f>
        <v>45262.000243055554</v>
      </c>
      <c r="BV38" s="241">
        <f>IF(DAY(BU38)&lt;=15,DATE(YEAR(BU38),MONTH(BU38),1),EOMONTH(BU38,0))</f>
        <v>45261</v>
      </c>
      <c r="BW38" s="241">
        <f>BG38</f>
        <v>45532.000243055554</v>
      </c>
      <c r="BX38" s="241">
        <f>IF(DAY(BW38)&lt;=15,DATE(YEAR(BW38),MONTH(BW38),1),EOMONTH(BW38,0))</f>
        <v>45535</v>
      </c>
    </row>
    <row r="39" spans="1:76" ht="30" customHeight="1">
      <c r="A39" s="338" t="s">
        <v>886</v>
      </c>
      <c r="B39" s="146" t="s">
        <v>556</v>
      </c>
      <c r="C39" s="147" t="s">
        <v>887</v>
      </c>
      <c r="D39" s="148" t="str">
        <f t="shared" ca="1" si="1"/>
        <v>En cours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 t="shared" ref="AO39:AO56" si="23">BH39</f>
        <v>46301</v>
      </c>
      <c r="AT39" s="164"/>
      <c r="AU39" s="164"/>
      <c r="AV39" s="164"/>
      <c r="AW39" s="164"/>
      <c r="AX39" s="164"/>
      <c r="AY39" s="164"/>
      <c r="AZ39" s="164"/>
      <c r="BA39" s="164"/>
      <c r="BB39" s="233" t="s">
        <v>888</v>
      </c>
      <c r="BC39" s="239" t="s">
        <v>886</v>
      </c>
      <c r="BD39" s="197" t="s">
        <v>807</v>
      </c>
      <c r="BE39" s="228" t="s">
        <v>639</v>
      </c>
      <c r="BF39" s="228" t="s">
        <v>179</v>
      </c>
      <c r="BG39" s="189">
        <v>44841</v>
      </c>
      <c r="BH39" s="189">
        <v>46301</v>
      </c>
      <c r="BI39" s="231">
        <f t="shared" ref="BI39:BI56" si="24">IF(DAY(BG39)&lt;=15,DATE(YEAR(BG39),MONTH(BG39),1),EOMONTH(BG39,0))</f>
        <v>44835</v>
      </c>
      <c r="BJ39" s="231">
        <f t="shared" ref="BJ39:BJ56" si="25">IF(DAY(BH39)&lt;=15,DATE(YEAR(BH39),MONTH(BH39),1),EOMONTH(BH39,0))</f>
        <v>46296</v>
      </c>
      <c r="BK39" s="307" t="s">
        <v>2</v>
      </c>
      <c r="BL39" s="185" t="s">
        <v>889</v>
      </c>
      <c r="BM39" s="186"/>
      <c r="BN39" s="190" t="s">
        <v>13</v>
      </c>
      <c r="BO39" s="190" t="s">
        <v>11</v>
      </c>
      <c r="BP39" s="190"/>
      <c r="BQ39" s="241">
        <f>BS39-90</f>
        <v>44601</v>
      </c>
      <c r="BR39" s="241">
        <f t="shared" si="10"/>
        <v>44593</v>
      </c>
      <c r="BS39" s="241">
        <f t="shared" si="22"/>
        <v>44691</v>
      </c>
      <c r="BT39" s="241">
        <f t="shared" si="11"/>
        <v>44682</v>
      </c>
      <c r="BU39" s="241">
        <f>BW39-150</f>
        <v>44691</v>
      </c>
      <c r="BV39" s="241">
        <f t="shared" si="12"/>
        <v>44682</v>
      </c>
      <c r="BW39" s="241">
        <f t="shared" ref="BW39:BW49" si="26">BG39</f>
        <v>44841</v>
      </c>
      <c r="BX39" s="241">
        <f t="shared" ref="BX39:BX49" si="27">IF(DAY(BW39)&lt;=15,DATE(YEAR(BW39),MONTH(BW39),1),EOMONTH(BW39,0))</f>
        <v>44835</v>
      </c>
    </row>
    <row r="40" spans="1:76" ht="30" customHeight="1">
      <c r="A40" s="338" t="s">
        <v>74</v>
      </c>
      <c r="B40" s="146" t="s">
        <v>556</v>
      </c>
      <c r="C40" s="147" t="s">
        <v>887</v>
      </c>
      <c r="D40" s="148" t="str">
        <f t="shared" ca="1" si="1"/>
        <v>À venir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>BH40</f>
        <v>47762</v>
      </c>
      <c r="AT40" s="164"/>
      <c r="AU40" s="164"/>
      <c r="AV40" s="164"/>
      <c r="AW40" s="164"/>
      <c r="AX40" s="164"/>
      <c r="AY40" s="164"/>
      <c r="AZ40" s="164"/>
      <c r="BA40" s="164"/>
      <c r="BB40" s="233" t="s">
        <v>888</v>
      </c>
      <c r="BC40" s="239" t="s">
        <v>66</v>
      </c>
      <c r="BD40" s="197" t="s">
        <v>807</v>
      </c>
      <c r="BE40" s="228" t="s">
        <v>639</v>
      </c>
      <c r="BF40" s="228"/>
      <c r="BG40" s="189">
        <v>46302</v>
      </c>
      <c r="BH40" s="189">
        <v>47762</v>
      </c>
      <c r="BI40" s="231">
        <f t="shared" si="24"/>
        <v>46296</v>
      </c>
      <c r="BJ40" s="231">
        <f t="shared" si="25"/>
        <v>47757</v>
      </c>
      <c r="BK40" s="307" t="s">
        <v>2</v>
      </c>
      <c r="BL40" s="185" t="s">
        <v>889</v>
      </c>
      <c r="BM40" s="186"/>
      <c r="BN40" s="190"/>
      <c r="BO40" s="190"/>
      <c r="BP40" s="190"/>
      <c r="BQ40" s="241">
        <f>BS40-90</f>
        <v>46062</v>
      </c>
      <c r="BR40" s="241">
        <f t="shared" ref="BR40" si="28">IF(DAY(BQ40)&lt;=15,DATE(YEAR(BQ40),MONTH(BQ40),1),EOMONTH(BQ40,0))</f>
        <v>46054</v>
      </c>
      <c r="BS40" s="241">
        <f t="shared" si="22"/>
        <v>46152</v>
      </c>
      <c r="BT40" s="241">
        <f t="shared" si="11"/>
        <v>46143</v>
      </c>
      <c r="BU40" s="241">
        <f>BW40-150</f>
        <v>46152</v>
      </c>
      <c r="BV40" s="241">
        <f t="shared" si="12"/>
        <v>46143</v>
      </c>
      <c r="BW40" s="238">
        <f t="shared" si="26"/>
        <v>46302</v>
      </c>
      <c r="BX40" s="238">
        <f t="shared" si="27"/>
        <v>46296</v>
      </c>
    </row>
    <row r="41" spans="1:76" ht="30" customHeight="1" thickBot="1">
      <c r="A41" s="338" t="s">
        <v>890</v>
      </c>
      <c r="B41" s="146" t="s">
        <v>556</v>
      </c>
      <c r="C41" s="147" t="s">
        <v>891</v>
      </c>
      <c r="D41" s="148" t="str">
        <f t="shared" ca="1" si="1"/>
        <v>En cours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333">
        <f t="shared" si="23"/>
        <v>45502</v>
      </c>
      <c r="AT41" s="164"/>
      <c r="AU41" s="164"/>
      <c r="AV41" s="164"/>
      <c r="AW41" s="164"/>
      <c r="AX41" s="164"/>
      <c r="AY41" s="164"/>
      <c r="AZ41" s="164"/>
      <c r="BA41" s="164"/>
      <c r="BB41" s="233" t="s">
        <v>890</v>
      </c>
      <c r="BC41" s="239" t="s">
        <v>890</v>
      </c>
      <c r="BD41" s="197" t="s">
        <v>807</v>
      </c>
      <c r="BE41" s="228"/>
      <c r="BF41" s="197" t="s">
        <v>53</v>
      </c>
      <c r="BG41" s="234">
        <v>44042</v>
      </c>
      <c r="BH41" s="234">
        <v>45502</v>
      </c>
      <c r="BI41" s="231">
        <f t="shared" si="24"/>
        <v>44043</v>
      </c>
      <c r="BJ41" s="231">
        <f t="shared" si="25"/>
        <v>45504</v>
      </c>
      <c r="BK41" s="185" t="s">
        <v>4</v>
      </c>
      <c r="BL41" s="361" t="s">
        <v>892</v>
      </c>
      <c r="BM41" s="186"/>
      <c r="BN41" s="190" t="s">
        <v>15</v>
      </c>
      <c r="BO41" s="190"/>
      <c r="BP41" s="190"/>
      <c r="BQ41" s="238">
        <f>BS41-320</f>
        <v>43452</v>
      </c>
      <c r="BR41" s="241">
        <f t="shared" si="10"/>
        <v>43465</v>
      </c>
      <c r="BS41" s="241">
        <f t="shared" si="22"/>
        <v>43772</v>
      </c>
      <c r="BT41" s="241">
        <f t="shared" si="11"/>
        <v>43770</v>
      </c>
      <c r="BU41" s="241">
        <f>BW41-270</f>
        <v>43772</v>
      </c>
      <c r="BV41" s="241">
        <f t="shared" si="12"/>
        <v>43770</v>
      </c>
      <c r="BW41" s="238">
        <f t="shared" si="26"/>
        <v>44042</v>
      </c>
      <c r="BX41" s="238">
        <f t="shared" si="27"/>
        <v>44043</v>
      </c>
    </row>
    <row r="42" spans="1:76" ht="30" customHeight="1">
      <c r="A42" s="338" t="s">
        <v>893</v>
      </c>
      <c r="B42" s="146" t="s">
        <v>556</v>
      </c>
      <c r="C42" s="147" t="s">
        <v>894</v>
      </c>
      <c r="D42" s="148" t="str">
        <f t="shared" ca="1" si="1"/>
        <v>En cours</v>
      </c>
      <c r="E42" s="265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333">
        <f t="shared" si="23"/>
        <v>45880</v>
      </c>
      <c r="AT42" s="164"/>
      <c r="AU42" s="164"/>
      <c r="AV42" s="164"/>
      <c r="AW42" s="164"/>
      <c r="AX42" s="164"/>
      <c r="AY42" s="164"/>
      <c r="AZ42" s="164"/>
      <c r="BA42" s="164"/>
      <c r="BB42" s="233" t="s">
        <v>893</v>
      </c>
      <c r="BC42" s="239" t="s">
        <v>893</v>
      </c>
      <c r="BD42" s="197" t="s">
        <v>807</v>
      </c>
      <c r="BE42" s="228" t="s">
        <v>807</v>
      </c>
      <c r="BF42" s="197" t="s">
        <v>53</v>
      </c>
      <c r="BG42" s="234">
        <v>44420</v>
      </c>
      <c r="BH42" s="234">
        <v>45880</v>
      </c>
      <c r="BI42" s="231">
        <f t="shared" si="24"/>
        <v>44409</v>
      </c>
      <c r="BJ42" s="231">
        <f t="shared" si="25"/>
        <v>45870</v>
      </c>
      <c r="BK42" s="185" t="s">
        <v>2</v>
      </c>
      <c r="BL42" s="361" t="s">
        <v>895</v>
      </c>
      <c r="BM42" s="186"/>
      <c r="BN42" s="190" t="s">
        <v>13</v>
      </c>
      <c r="BO42" s="190"/>
      <c r="BP42" s="190"/>
      <c r="BQ42" s="301"/>
      <c r="BR42" s="302">
        <f t="shared" si="10"/>
        <v>1</v>
      </c>
      <c r="BS42" s="302"/>
      <c r="BT42" s="302">
        <f t="shared" si="11"/>
        <v>1</v>
      </c>
      <c r="BU42" s="302">
        <f>BW42-240</f>
        <v>44180</v>
      </c>
      <c r="BV42" s="302">
        <f t="shared" si="12"/>
        <v>44166</v>
      </c>
      <c r="BW42" s="302">
        <f t="shared" si="26"/>
        <v>44420</v>
      </c>
      <c r="BX42" s="302">
        <f t="shared" si="27"/>
        <v>44409</v>
      </c>
    </row>
    <row r="43" spans="1:76" ht="30" customHeight="1">
      <c r="A43" s="338" t="s">
        <v>74</v>
      </c>
      <c r="B43" s="146" t="s">
        <v>556</v>
      </c>
      <c r="C43" s="147" t="s">
        <v>896</v>
      </c>
      <c r="D43" s="148" t="str">
        <f t="shared" ca="1" si="1"/>
        <v>À venir</v>
      </c>
      <c r="E43" s="265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333">
        <f t="shared" si="23"/>
        <v>47341</v>
      </c>
      <c r="AT43" s="164"/>
      <c r="AU43" s="164"/>
      <c r="AV43" s="164"/>
      <c r="AW43" s="164"/>
      <c r="AX43" s="164"/>
      <c r="AY43" s="164"/>
      <c r="AZ43" s="164"/>
      <c r="BA43" s="164"/>
      <c r="BB43" s="233" t="s">
        <v>893</v>
      </c>
      <c r="BC43" s="239" t="s">
        <v>66</v>
      </c>
      <c r="BD43" s="197" t="s">
        <v>807</v>
      </c>
      <c r="BE43" s="228"/>
      <c r="BF43" s="197" t="s">
        <v>53</v>
      </c>
      <c r="BG43" s="234">
        <v>45881</v>
      </c>
      <c r="BH43" s="234">
        <v>47341</v>
      </c>
      <c r="BI43" s="231">
        <f t="shared" si="24"/>
        <v>45870</v>
      </c>
      <c r="BJ43" s="231">
        <f t="shared" si="25"/>
        <v>47331</v>
      </c>
      <c r="BK43" s="185" t="s">
        <v>2</v>
      </c>
      <c r="BL43" s="361" t="s">
        <v>895</v>
      </c>
      <c r="BM43" s="186"/>
      <c r="BN43" s="190" t="s">
        <v>13</v>
      </c>
      <c r="BO43" s="190"/>
      <c r="BP43" s="190"/>
      <c r="BQ43" s="241">
        <f>BS43-120</f>
        <v>45610</v>
      </c>
      <c r="BR43" s="241">
        <f t="shared" si="10"/>
        <v>45597</v>
      </c>
      <c r="BS43" s="241">
        <v>45730</v>
      </c>
      <c r="BT43" s="241">
        <f t="shared" si="11"/>
        <v>45717</v>
      </c>
      <c r="BU43" s="304">
        <f>BW43-150</f>
        <v>45731</v>
      </c>
      <c r="BV43" s="241">
        <f t="shared" si="12"/>
        <v>45717</v>
      </c>
      <c r="BW43" s="304">
        <f t="shared" si="26"/>
        <v>45881</v>
      </c>
      <c r="BX43" s="241">
        <f t="shared" si="27"/>
        <v>45870</v>
      </c>
    </row>
    <row r="44" spans="1:76" ht="30" customHeight="1" thickBot="1">
      <c r="A44" s="338" t="s">
        <v>897</v>
      </c>
      <c r="B44" s="146" t="s">
        <v>556</v>
      </c>
      <c r="C44" s="147" t="s">
        <v>898</v>
      </c>
      <c r="D44" s="148" t="str">
        <f t="shared" ca="1" si="1"/>
        <v>En cours</v>
      </c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333">
        <f t="shared" si="23"/>
        <v>46480</v>
      </c>
      <c r="AT44" s="164"/>
      <c r="AU44" s="164"/>
      <c r="AV44" s="164"/>
      <c r="AW44" s="164"/>
      <c r="AX44" s="164"/>
      <c r="AY44" s="164"/>
      <c r="AZ44" s="164"/>
      <c r="BA44" s="164"/>
      <c r="BB44" s="233" t="s">
        <v>897</v>
      </c>
      <c r="BC44" s="239" t="s">
        <v>897</v>
      </c>
      <c r="BD44" s="197" t="s">
        <v>807</v>
      </c>
      <c r="BE44" s="228" t="s">
        <v>807</v>
      </c>
      <c r="BF44" s="197" t="s">
        <v>179</v>
      </c>
      <c r="BG44" s="234">
        <v>45020</v>
      </c>
      <c r="BH44" s="234">
        <v>46480</v>
      </c>
      <c r="BI44" s="231">
        <f t="shared" si="24"/>
        <v>45017</v>
      </c>
      <c r="BJ44" s="231">
        <f t="shared" si="25"/>
        <v>46478</v>
      </c>
      <c r="BK44" s="185" t="s">
        <v>2</v>
      </c>
      <c r="BL44" s="364" t="s">
        <v>899</v>
      </c>
      <c r="BM44" s="186"/>
      <c r="BN44" s="190" t="s">
        <v>13</v>
      </c>
      <c r="BO44" s="190"/>
      <c r="BP44" s="190"/>
      <c r="BQ44" s="298">
        <f>BS44-60</f>
        <v>44750</v>
      </c>
      <c r="BR44" s="299">
        <f t="shared" si="10"/>
        <v>44743</v>
      </c>
      <c r="BS44" s="299">
        <f>BU44</f>
        <v>44810</v>
      </c>
      <c r="BT44" s="299">
        <f t="shared" si="11"/>
        <v>44805</v>
      </c>
      <c r="BU44" s="299">
        <f>BW44-210</f>
        <v>44810</v>
      </c>
      <c r="BV44" s="299">
        <f t="shared" si="12"/>
        <v>44805</v>
      </c>
      <c r="BW44" s="299">
        <f t="shared" si="26"/>
        <v>45020</v>
      </c>
      <c r="BX44" s="299">
        <f t="shared" si="27"/>
        <v>45017</v>
      </c>
    </row>
    <row r="45" spans="1:76" ht="30" hidden="1" customHeight="1">
      <c r="A45" s="338" t="s">
        <v>900</v>
      </c>
      <c r="B45" s="146" t="s">
        <v>556</v>
      </c>
      <c r="C45" s="147" t="s">
        <v>901</v>
      </c>
      <c r="D45" s="148" t="str">
        <f t="shared" ca="1" si="1"/>
        <v>En cours</v>
      </c>
      <c r="E45" s="265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333">
        <f t="shared" si="23"/>
        <v>46469</v>
      </c>
      <c r="AT45" s="164"/>
      <c r="AU45" s="164"/>
      <c r="AV45" s="164"/>
      <c r="AW45" s="164"/>
      <c r="AX45" s="164"/>
      <c r="AY45" s="164"/>
      <c r="AZ45" s="164"/>
      <c r="BA45" s="164"/>
      <c r="BB45" s="233" t="s">
        <v>900</v>
      </c>
      <c r="BC45" s="370" t="s">
        <v>900</v>
      </c>
      <c r="BD45" s="197" t="s">
        <v>807</v>
      </c>
      <c r="BE45" s="228" t="s">
        <v>639</v>
      </c>
      <c r="BF45" s="228" t="s">
        <v>179</v>
      </c>
      <c r="BG45" s="234">
        <v>45009</v>
      </c>
      <c r="BH45" s="234">
        <v>46469</v>
      </c>
      <c r="BI45" s="231">
        <f t="shared" si="24"/>
        <v>45016</v>
      </c>
      <c r="BJ45" s="231">
        <f t="shared" si="25"/>
        <v>46477</v>
      </c>
      <c r="BK45" s="185" t="s">
        <v>2</v>
      </c>
      <c r="BL45" s="190" t="s">
        <v>902</v>
      </c>
      <c r="BM45" s="186" t="s">
        <v>12</v>
      </c>
      <c r="BN45" s="190" t="s">
        <v>13</v>
      </c>
      <c r="BO45" s="190"/>
      <c r="BP45" s="190"/>
      <c r="BQ45" s="241">
        <f>BS45-90</f>
        <v>44769</v>
      </c>
      <c r="BR45" s="241">
        <f t="shared" si="10"/>
        <v>44773</v>
      </c>
      <c r="BS45" s="241">
        <f>BU45</f>
        <v>44859</v>
      </c>
      <c r="BT45" s="241">
        <f t="shared" si="11"/>
        <v>44865</v>
      </c>
      <c r="BU45" s="241">
        <f>BW45-150</f>
        <v>44859</v>
      </c>
      <c r="BV45" s="241">
        <f t="shared" si="12"/>
        <v>44865</v>
      </c>
      <c r="BW45" s="241">
        <f t="shared" si="26"/>
        <v>45009</v>
      </c>
      <c r="BX45" s="241">
        <f t="shared" si="27"/>
        <v>45016</v>
      </c>
    </row>
    <row r="46" spans="1:76" ht="30" customHeight="1">
      <c r="A46" s="338" t="s">
        <v>903</v>
      </c>
      <c r="B46" s="146" t="s">
        <v>556</v>
      </c>
      <c r="C46" s="147" t="s">
        <v>904</v>
      </c>
      <c r="D46" s="148" t="str">
        <f t="shared" ca="1" si="1"/>
        <v>En cours</v>
      </c>
      <c r="E46" s="265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333">
        <f t="shared" si="23"/>
        <v>46669</v>
      </c>
      <c r="AT46" s="164"/>
      <c r="AU46" s="164"/>
      <c r="AV46" s="164"/>
      <c r="AW46" s="164"/>
      <c r="AX46" s="164"/>
      <c r="AY46" s="164"/>
      <c r="AZ46" s="164"/>
      <c r="BA46" s="164"/>
      <c r="BB46" s="233" t="s">
        <v>903</v>
      </c>
      <c r="BC46" s="239" t="s">
        <v>903</v>
      </c>
      <c r="BD46" s="197" t="s">
        <v>807</v>
      </c>
      <c r="BE46" s="228" t="s">
        <v>807</v>
      </c>
      <c r="BF46" s="197" t="s">
        <v>53</v>
      </c>
      <c r="BG46" s="234">
        <v>45209</v>
      </c>
      <c r="BH46" s="234">
        <v>46669</v>
      </c>
      <c r="BI46" s="231">
        <f t="shared" si="24"/>
        <v>45200</v>
      </c>
      <c r="BJ46" s="231">
        <f t="shared" si="25"/>
        <v>46661</v>
      </c>
      <c r="BK46" s="185" t="s">
        <v>2</v>
      </c>
      <c r="BL46" s="366" t="s">
        <v>904</v>
      </c>
      <c r="BM46" s="186"/>
      <c r="BN46" s="190" t="s">
        <v>15</v>
      </c>
      <c r="BO46" s="190"/>
      <c r="BP46" s="190" t="s">
        <v>11</v>
      </c>
      <c r="BQ46" s="295"/>
      <c r="BR46" s="295">
        <f t="shared" si="10"/>
        <v>1</v>
      </c>
      <c r="BS46" s="295"/>
      <c r="BT46" s="295">
        <f t="shared" si="11"/>
        <v>1</v>
      </c>
      <c r="BU46" s="295">
        <f>BW46-240</f>
        <v>44969</v>
      </c>
      <c r="BV46" s="295">
        <f t="shared" si="12"/>
        <v>44958</v>
      </c>
      <c r="BW46" s="295">
        <f t="shared" si="26"/>
        <v>45209</v>
      </c>
      <c r="BX46" s="295">
        <f t="shared" si="27"/>
        <v>45200</v>
      </c>
    </row>
    <row r="47" spans="1:76" ht="30" customHeight="1">
      <c r="A47" s="338" t="s">
        <v>905</v>
      </c>
      <c r="B47" s="146" t="s">
        <v>556</v>
      </c>
      <c r="C47" s="147" t="s">
        <v>906</v>
      </c>
      <c r="D47" s="148" t="str">
        <f t="shared" ca="1" si="1"/>
        <v>En cours</v>
      </c>
      <c r="E47" s="265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333">
        <f t="shared" si="23"/>
        <v>46650</v>
      </c>
      <c r="AT47" s="164"/>
      <c r="AU47" s="164"/>
      <c r="AV47" s="164"/>
      <c r="AW47" s="164"/>
      <c r="AX47" s="164"/>
      <c r="AY47" s="164"/>
      <c r="AZ47" s="164"/>
      <c r="BA47" s="164"/>
      <c r="BB47" s="233" t="s">
        <v>905</v>
      </c>
      <c r="BC47" s="239" t="s">
        <v>905</v>
      </c>
      <c r="BD47" s="197" t="s">
        <v>807</v>
      </c>
      <c r="BE47" s="228" t="s">
        <v>807</v>
      </c>
      <c r="BF47" s="197" t="s">
        <v>53</v>
      </c>
      <c r="BG47" s="234">
        <v>45190</v>
      </c>
      <c r="BH47" s="234">
        <v>46650</v>
      </c>
      <c r="BI47" s="231">
        <f t="shared" si="24"/>
        <v>45199</v>
      </c>
      <c r="BJ47" s="231">
        <f t="shared" si="25"/>
        <v>46660</v>
      </c>
      <c r="BK47" s="185" t="s">
        <v>4</v>
      </c>
      <c r="BL47" s="358" t="s">
        <v>907</v>
      </c>
      <c r="BM47" s="186"/>
      <c r="BN47" s="190" t="s">
        <v>15</v>
      </c>
      <c r="BO47" s="190" t="s">
        <v>11</v>
      </c>
      <c r="BP47" s="190"/>
      <c r="BQ47" s="241"/>
      <c r="BR47" s="241">
        <f t="shared" si="10"/>
        <v>1</v>
      </c>
      <c r="BS47" s="241"/>
      <c r="BT47" s="241">
        <f t="shared" si="11"/>
        <v>1</v>
      </c>
      <c r="BU47" s="241">
        <f>BW47-240</f>
        <v>44950</v>
      </c>
      <c r="BV47" s="241">
        <f t="shared" si="12"/>
        <v>44957</v>
      </c>
      <c r="BW47" s="241">
        <f t="shared" si="26"/>
        <v>45190</v>
      </c>
      <c r="BX47" s="241">
        <f t="shared" si="27"/>
        <v>45199</v>
      </c>
    </row>
    <row r="48" spans="1:76" ht="30" customHeight="1">
      <c r="A48" s="338" t="s">
        <v>908</v>
      </c>
      <c r="B48" s="146" t="s">
        <v>882</v>
      </c>
      <c r="C48" s="147" t="s">
        <v>909</v>
      </c>
      <c r="D48" s="148" t="str">
        <f t="shared" ca="1" si="1"/>
        <v>En cours</v>
      </c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333">
        <f t="shared" si="23"/>
        <v>46453</v>
      </c>
      <c r="AT48" s="164"/>
      <c r="AU48" s="164"/>
      <c r="AV48" s="164"/>
      <c r="AW48" s="164"/>
      <c r="AX48" s="164"/>
      <c r="AY48" s="164"/>
      <c r="AZ48" s="164"/>
      <c r="BA48" s="164"/>
      <c r="BB48" s="233" t="s">
        <v>888</v>
      </c>
      <c r="BC48" s="239" t="s">
        <v>908</v>
      </c>
      <c r="BD48" s="197" t="s">
        <v>807</v>
      </c>
      <c r="BE48" s="228" t="s">
        <v>639</v>
      </c>
      <c r="BF48" s="228" t="s">
        <v>179</v>
      </c>
      <c r="BG48" s="189">
        <v>44993</v>
      </c>
      <c r="BH48" s="189">
        <v>46453</v>
      </c>
      <c r="BI48" s="231">
        <f t="shared" si="24"/>
        <v>44986</v>
      </c>
      <c r="BJ48" s="231">
        <f t="shared" si="25"/>
        <v>46447</v>
      </c>
      <c r="BK48" s="185" t="s">
        <v>2</v>
      </c>
      <c r="BL48" s="358" t="s">
        <v>910</v>
      </c>
      <c r="BM48" s="186"/>
      <c r="BN48" s="190" t="s">
        <v>13</v>
      </c>
      <c r="BO48" s="190"/>
      <c r="BP48" s="190"/>
      <c r="BQ48" s="241">
        <f>BS48-90</f>
        <v>44753</v>
      </c>
      <c r="BR48" s="241">
        <f t="shared" si="10"/>
        <v>44743</v>
      </c>
      <c r="BS48" s="241">
        <f t="shared" ref="BS48:BS49" si="29">BU48</f>
        <v>44843</v>
      </c>
      <c r="BT48" s="241">
        <f t="shared" si="11"/>
        <v>44835</v>
      </c>
      <c r="BU48" s="241">
        <f>BW48-150</f>
        <v>44843</v>
      </c>
      <c r="BV48" s="241">
        <f t="shared" si="12"/>
        <v>44835</v>
      </c>
      <c r="BW48" s="241">
        <f t="shared" si="26"/>
        <v>44993</v>
      </c>
      <c r="BX48" s="241">
        <f t="shared" si="27"/>
        <v>44986</v>
      </c>
    </row>
    <row r="49" spans="1:76" ht="30.95" customHeight="1">
      <c r="A49" s="338" t="s">
        <v>911</v>
      </c>
      <c r="B49" s="146" t="s">
        <v>882</v>
      </c>
      <c r="C49" s="147" t="s">
        <v>912</v>
      </c>
      <c r="D49" s="148" t="str">
        <f t="shared" ca="1" si="1"/>
        <v>À venir</v>
      </c>
      <c r="E49" s="265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333">
        <f t="shared" si="23"/>
        <v>46859.000243055554</v>
      </c>
      <c r="AT49" s="164"/>
      <c r="AU49" s="164"/>
      <c r="AV49" s="164"/>
      <c r="AW49" s="164"/>
      <c r="AX49" s="164"/>
      <c r="AY49" s="164"/>
      <c r="AZ49" s="164"/>
      <c r="BA49" s="164"/>
      <c r="BB49" s="233" t="s">
        <v>913</v>
      </c>
      <c r="BC49" s="239" t="s">
        <v>911</v>
      </c>
      <c r="BD49" s="197" t="s">
        <v>807</v>
      </c>
      <c r="BE49" s="228" t="s">
        <v>639</v>
      </c>
      <c r="BF49" s="308" t="s">
        <v>179</v>
      </c>
      <c r="BG49" s="234">
        <v>45397</v>
      </c>
      <c r="BH49" s="234">
        <v>46859.000243055554</v>
      </c>
      <c r="BI49" s="231">
        <f t="shared" si="24"/>
        <v>45383</v>
      </c>
      <c r="BJ49" s="231">
        <f t="shared" si="25"/>
        <v>46873</v>
      </c>
      <c r="BK49" s="185" t="s">
        <v>2</v>
      </c>
      <c r="BL49" s="185" t="s">
        <v>914</v>
      </c>
      <c r="BM49" s="186"/>
      <c r="BN49" s="190" t="s">
        <v>13</v>
      </c>
      <c r="BO49" s="190"/>
      <c r="BP49" s="190" t="s">
        <v>10</v>
      </c>
      <c r="BQ49" s="241">
        <f>BS49-90</f>
        <v>45217</v>
      </c>
      <c r="BR49" s="241">
        <f t="shared" si="10"/>
        <v>45230</v>
      </c>
      <c r="BS49" s="241">
        <f t="shared" si="29"/>
        <v>45307</v>
      </c>
      <c r="BT49" s="241">
        <f t="shared" si="11"/>
        <v>45322</v>
      </c>
      <c r="BU49" s="241">
        <f>BW49-90</f>
        <v>45307</v>
      </c>
      <c r="BV49" s="241">
        <f t="shared" si="12"/>
        <v>45322</v>
      </c>
      <c r="BW49" s="241">
        <f t="shared" si="26"/>
        <v>45397</v>
      </c>
      <c r="BX49" s="241">
        <f t="shared" si="27"/>
        <v>45383</v>
      </c>
    </row>
    <row r="50" spans="1:76" ht="30" hidden="1" customHeight="1">
      <c r="A50" s="338" t="s">
        <v>915</v>
      </c>
      <c r="B50" s="146" t="s">
        <v>882</v>
      </c>
      <c r="C50" s="147" t="s">
        <v>916</v>
      </c>
      <c r="D50" s="148" t="str">
        <f ca="1">IF(BH50&lt;TODAY(),"Terminé",(IF(BG50&gt;=TODAY(),"À venir","En cours")))</f>
        <v>À venir</v>
      </c>
      <c r="E50" s="265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153">
        <f t="shared" si="23"/>
        <v>46906</v>
      </c>
      <c r="AT50" s="164"/>
      <c r="AU50" s="164"/>
      <c r="AV50" s="164"/>
      <c r="AW50" s="164"/>
      <c r="AX50" s="164"/>
      <c r="AY50" s="164"/>
      <c r="AZ50" s="164"/>
      <c r="BA50" s="164"/>
      <c r="BB50" s="233" t="s">
        <v>917</v>
      </c>
      <c r="BC50" s="370" t="s">
        <v>915</v>
      </c>
      <c r="BD50" s="197" t="s">
        <v>807</v>
      </c>
      <c r="BE50" s="228"/>
      <c r="BF50" s="228"/>
      <c r="BG50" s="234">
        <v>45446</v>
      </c>
      <c r="BH50" s="234">
        <v>46906</v>
      </c>
      <c r="BI50" s="231">
        <f t="shared" si="24"/>
        <v>45444</v>
      </c>
      <c r="BJ50" s="231">
        <f t="shared" si="25"/>
        <v>46905</v>
      </c>
      <c r="BK50" s="185"/>
      <c r="BL50" s="185" t="s">
        <v>918</v>
      </c>
      <c r="BM50" s="186" t="s">
        <v>12</v>
      </c>
      <c r="BN50" s="190"/>
      <c r="BO50" s="190"/>
      <c r="BP50" s="190"/>
      <c r="BQ50" s="241">
        <f t="shared" ref="BQ50:BQ54" si="30">BS50-90</f>
        <v>45266</v>
      </c>
      <c r="BR50" s="241">
        <f t="shared" ref="BR50:BR54" si="31">IF(DAY(BQ50)&lt;=15,DATE(YEAR(BQ50),MONTH(BQ50),1),EOMONTH(BQ50,0))</f>
        <v>45261</v>
      </c>
      <c r="BS50" s="241">
        <f t="shared" ref="BS50:BS54" si="32">BU50</f>
        <v>45356</v>
      </c>
      <c r="BT50" s="241">
        <f t="shared" ref="BT50:BT54" si="33">IF(DAY(BS50)&lt;=15,DATE(YEAR(BS50),MONTH(BS50),1),EOMONTH(BS50,0))</f>
        <v>45352</v>
      </c>
      <c r="BU50" s="241">
        <f t="shared" ref="BU50:BU54" si="34">BW50-90</f>
        <v>45356</v>
      </c>
      <c r="BV50" s="241">
        <f t="shared" ref="BV50:BV54" si="35">IF(DAY(BU50)&lt;=15,DATE(YEAR(BU50),MONTH(BU50),1),EOMONTH(BU50,0))</f>
        <v>45352</v>
      </c>
      <c r="BW50" s="241">
        <f t="shared" ref="BW50:BW54" si="36">BG50</f>
        <v>45446</v>
      </c>
      <c r="BX50" s="241">
        <f t="shared" ref="BX50:BX54" si="37">IF(DAY(BW50)&lt;=15,DATE(YEAR(BW50),MONTH(BW50),1),EOMONTH(BW50,0))</f>
        <v>45444</v>
      </c>
    </row>
    <row r="51" spans="1:76" ht="30" hidden="1" customHeight="1">
      <c r="A51" s="338" t="s">
        <v>919</v>
      </c>
      <c r="B51" s="146" t="s">
        <v>882</v>
      </c>
      <c r="C51" s="147" t="s">
        <v>920</v>
      </c>
      <c r="D51" s="148" t="str">
        <f ca="1">IF(BH51&lt;TODAY(),"Terminé",(IF(BG51&gt;=TODAY(),"À venir","En cours")))</f>
        <v>En cours</v>
      </c>
      <c r="E51" s="265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153">
        <f t="shared" si="23"/>
        <v>46133</v>
      </c>
      <c r="AT51" s="164"/>
      <c r="AU51" s="164"/>
      <c r="AV51" s="164"/>
      <c r="AW51" s="164"/>
      <c r="AX51" s="164"/>
      <c r="AY51" s="164"/>
      <c r="AZ51" s="164"/>
      <c r="BA51" s="164"/>
      <c r="BB51" s="233" t="s">
        <v>919</v>
      </c>
      <c r="BC51" s="370" t="s">
        <v>919</v>
      </c>
      <c r="BD51" s="197" t="s">
        <v>807</v>
      </c>
      <c r="BE51" s="228"/>
      <c r="BF51" s="228"/>
      <c r="BG51" s="234">
        <v>44673</v>
      </c>
      <c r="BH51" s="234">
        <v>46133</v>
      </c>
      <c r="BI51" s="231">
        <f t="shared" si="24"/>
        <v>44681</v>
      </c>
      <c r="BJ51" s="231">
        <f t="shared" si="25"/>
        <v>46142</v>
      </c>
      <c r="BK51" s="185"/>
      <c r="BL51" s="185"/>
      <c r="BM51" s="186" t="s">
        <v>12</v>
      </c>
      <c r="BN51" s="190"/>
      <c r="BO51" s="190"/>
      <c r="BP51" s="190"/>
      <c r="BQ51" s="241">
        <f t="shared" si="30"/>
        <v>44493</v>
      </c>
      <c r="BR51" s="241">
        <f t="shared" si="31"/>
        <v>44500</v>
      </c>
      <c r="BS51" s="241">
        <f t="shared" si="32"/>
        <v>44583</v>
      </c>
      <c r="BT51" s="241">
        <f t="shared" si="33"/>
        <v>44592</v>
      </c>
      <c r="BU51" s="241">
        <f t="shared" si="34"/>
        <v>44583</v>
      </c>
      <c r="BV51" s="241">
        <f t="shared" si="35"/>
        <v>44592</v>
      </c>
      <c r="BW51" s="241">
        <f t="shared" si="36"/>
        <v>44673</v>
      </c>
      <c r="BX51" s="241">
        <f t="shared" si="37"/>
        <v>44681</v>
      </c>
    </row>
    <row r="52" spans="1:76" ht="30" hidden="1" customHeight="1">
      <c r="A52" s="338" t="s">
        <v>921</v>
      </c>
      <c r="B52" s="146" t="s">
        <v>882</v>
      </c>
      <c r="C52" s="147" t="s">
        <v>920</v>
      </c>
      <c r="D52" s="148" t="str">
        <f ca="1">IF(BH52&lt;TODAY(),"Terminé",(IF(BG52&gt;=TODAY(),"À venir","En cours")))</f>
        <v>À venir</v>
      </c>
      <c r="E52" s="265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153">
        <f>BH52</f>
        <v>46992</v>
      </c>
      <c r="AT52" s="164"/>
      <c r="AU52" s="164"/>
      <c r="AV52" s="164"/>
      <c r="AW52" s="164"/>
      <c r="AX52" s="164"/>
      <c r="AY52" s="164"/>
      <c r="AZ52" s="164"/>
      <c r="BA52" s="164"/>
      <c r="BB52" s="233" t="s">
        <v>919</v>
      </c>
      <c r="BC52" s="370" t="s">
        <v>921</v>
      </c>
      <c r="BD52" s="197" t="s">
        <v>807</v>
      </c>
      <c r="BE52" s="228"/>
      <c r="BF52" s="228"/>
      <c r="BG52" s="234">
        <v>45532</v>
      </c>
      <c r="BH52" s="234">
        <v>46992</v>
      </c>
      <c r="BI52" s="231">
        <f>IF(DAY(BG52)&lt;=15,DATE(YEAR(BG52),MONTH(BG52),1),EOMONTH(BG52,0))</f>
        <v>45535</v>
      </c>
      <c r="BJ52" s="231">
        <f>IF(DAY(BH52)&lt;=15,DATE(YEAR(BH52),MONTH(BH52),1),EOMONTH(BH52,0))</f>
        <v>46996</v>
      </c>
      <c r="BK52" s="185"/>
      <c r="BL52" s="185"/>
      <c r="BM52" s="186" t="s">
        <v>12</v>
      </c>
      <c r="BN52" s="190"/>
      <c r="BO52" s="190"/>
      <c r="BP52" s="190"/>
      <c r="BQ52" s="241">
        <f>BS52-90</f>
        <v>45352</v>
      </c>
      <c r="BR52" s="241">
        <f>IF(DAY(BQ52)&lt;=15,DATE(YEAR(BQ52),MONTH(BQ52),1),EOMONTH(BQ52,0))</f>
        <v>45352</v>
      </c>
      <c r="BS52" s="241">
        <f>BU52</f>
        <v>45442</v>
      </c>
      <c r="BT52" s="241">
        <f>IF(DAY(BS52)&lt;=15,DATE(YEAR(BS52),MONTH(BS52),1),EOMONTH(BS52,0))</f>
        <v>45443</v>
      </c>
      <c r="BU52" s="241">
        <f>BW52-90</f>
        <v>45442</v>
      </c>
      <c r="BV52" s="241">
        <f>IF(DAY(BU52)&lt;=15,DATE(YEAR(BU52),MONTH(BU52),1),EOMONTH(BU52,0))</f>
        <v>45443</v>
      </c>
      <c r="BW52" s="241">
        <f>BG52</f>
        <v>45532</v>
      </c>
      <c r="BX52" s="241">
        <f>IF(DAY(BW52)&lt;=15,DATE(YEAR(BW52),MONTH(BW52),1),EOMONTH(BW52,0))</f>
        <v>45535</v>
      </c>
    </row>
    <row r="53" spans="1:76" ht="30" hidden="1" customHeight="1">
      <c r="A53" s="338" t="s">
        <v>922</v>
      </c>
      <c r="B53" s="146" t="s">
        <v>882</v>
      </c>
      <c r="C53" s="147" t="s">
        <v>923</v>
      </c>
      <c r="D53" s="148" t="str">
        <f ca="1">IF(BH53&lt;TODAY(),"Terminé",(IF(BG53&gt;=TODAY(),"À venir","En cours")))</f>
        <v>En cours</v>
      </c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153">
        <f t="shared" si="23"/>
        <v>45689</v>
      </c>
      <c r="AT53" s="164"/>
      <c r="AU53" s="164"/>
      <c r="AV53" s="164"/>
      <c r="AW53" s="164"/>
      <c r="AX53" s="164"/>
      <c r="AY53" s="164"/>
      <c r="AZ53" s="164"/>
      <c r="BA53" s="164"/>
      <c r="BB53" s="233"/>
      <c r="BC53" s="370" t="s">
        <v>922</v>
      </c>
      <c r="BD53" s="197" t="s">
        <v>807</v>
      </c>
      <c r="BE53" s="228" t="s">
        <v>807</v>
      </c>
      <c r="BF53" s="228"/>
      <c r="BG53" s="234">
        <v>44229</v>
      </c>
      <c r="BH53" s="234">
        <v>45689</v>
      </c>
      <c r="BI53" s="231">
        <f t="shared" si="24"/>
        <v>44228</v>
      </c>
      <c r="BJ53" s="231">
        <f t="shared" si="25"/>
        <v>45689</v>
      </c>
      <c r="BK53" s="185" t="s">
        <v>4</v>
      </c>
      <c r="BL53" s="190"/>
      <c r="BM53" s="186" t="s">
        <v>14</v>
      </c>
      <c r="BN53" s="190"/>
      <c r="BO53" s="190" t="s">
        <v>11</v>
      </c>
      <c r="BP53" s="190"/>
      <c r="BQ53" s="241">
        <f t="shared" si="30"/>
        <v>44049</v>
      </c>
      <c r="BR53" s="241">
        <f t="shared" si="31"/>
        <v>44044</v>
      </c>
      <c r="BS53" s="241">
        <f t="shared" si="32"/>
        <v>44139</v>
      </c>
      <c r="BT53" s="241">
        <f t="shared" si="33"/>
        <v>44136</v>
      </c>
      <c r="BU53" s="241">
        <f t="shared" si="34"/>
        <v>44139</v>
      </c>
      <c r="BV53" s="241">
        <f t="shared" si="35"/>
        <v>44136</v>
      </c>
      <c r="BW53" s="241">
        <f t="shared" si="36"/>
        <v>44229</v>
      </c>
      <c r="BX53" s="241">
        <f t="shared" si="37"/>
        <v>44228</v>
      </c>
    </row>
    <row r="54" spans="1:76" ht="30.95" customHeight="1">
      <c r="A54" s="338" t="s">
        <v>924</v>
      </c>
      <c r="B54" s="146" t="s">
        <v>882</v>
      </c>
      <c r="C54" s="147" t="s">
        <v>925</v>
      </c>
      <c r="D54" s="148" t="str">
        <f ca="1">IF(BH54&lt;TODAY(),"Terminé",(IF(BG54&gt;=TODAY(),"À venir","En cours")))</f>
        <v>En cours</v>
      </c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333">
        <f t="shared" si="23"/>
        <v>45504</v>
      </c>
      <c r="AT54" s="164"/>
      <c r="AU54" s="164"/>
      <c r="AV54" s="164"/>
      <c r="AW54" s="164"/>
      <c r="AX54" s="164"/>
      <c r="AY54" s="164"/>
      <c r="AZ54" s="164"/>
      <c r="BA54" s="164"/>
      <c r="BB54" s="233" t="s">
        <v>879</v>
      </c>
      <c r="BC54" s="239" t="s">
        <v>924</v>
      </c>
      <c r="BD54" s="197" t="s">
        <v>807</v>
      </c>
      <c r="BE54" s="228" t="s">
        <v>807</v>
      </c>
      <c r="BF54" s="308" t="s">
        <v>53</v>
      </c>
      <c r="BG54" s="234">
        <v>44044</v>
      </c>
      <c r="BH54" s="234">
        <v>45504</v>
      </c>
      <c r="BI54" s="231">
        <f t="shared" si="24"/>
        <v>44044</v>
      </c>
      <c r="BJ54" s="231">
        <f t="shared" si="25"/>
        <v>45504</v>
      </c>
      <c r="BK54" s="185" t="s">
        <v>2</v>
      </c>
      <c r="BL54" s="185" t="s">
        <v>926</v>
      </c>
      <c r="BM54" s="186" t="s">
        <v>17</v>
      </c>
      <c r="BN54" s="190"/>
      <c r="BO54" s="190"/>
      <c r="BP54" s="190"/>
      <c r="BQ54" s="241">
        <f t="shared" si="30"/>
        <v>43864</v>
      </c>
      <c r="BR54" s="241">
        <f t="shared" si="31"/>
        <v>43862</v>
      </c>
      <c r="BS54" s="241">
        <f t="shared" si="32"/>
        <v>43954</v>
      </c>
      <c r="BT54" s="241">
        <f t="shared" si="33"/>
        <v>43952</v>
      </c>
      <c r="BU54" s="241">
        <f t="shared" si="34"/>
        <v>43954</v>
      </c>
      <c r="BV54" s="241">
        <f t="shared" si="35"/>
        <v>43952</v>
      </c>
      <c r="BW54" s="241">
        <f t="shared" si="36"/>
        <v>44044</v>
      </c>
      <c r="BX54" s="241">
        <f t="shared" si="37"/>
        <v>44044</v>
      </c>
    </row>
    <row r="55" spans="1:76" ht="30.95" customHeight="1">
      <c r="A55" s="338" t="s">
        <v>927</v>
      </c>
      <c r="B55" s="146" t="s">
        <v>882</v>
      </c>
      <c r="C55" s="147" t="s">
        <v>925</v>
      </c>
      <c r="D55" s="148" t="str">
        <f t="shared" ref="D55:D56" ca="1" si="38">IF(BH55&lt;TODAY(),"Terminé",(IF(BG55&gt;=TODAY(),"À venir","En cours")))</f>
        <v>À venir</v>
      </c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333">
        <f t="shared" si="23"/>
        <v>46965</v>
      </c>
      <c r="AT55" s="164"/>
      <c r="AU55" s="164"/>
      <c r="AV55" s="164"/>
      <c r="AW55" s="164"/>
      <c r="AX55" s="164"/>
      <c r="AY55" s="164"/>
      <c r="AZ55" s="164"/>
      <c r="BA55" s="164"/>
      <c r="BB55" s="233" t="s">
        <v>879</v>
      </c>
      <c r="BC55" s="239" t="s">
        <v>927</v>
      </c>
      <c r="BD55" s="197" t="s">
        <v>807</v>
      </c>
      <c r="BE55" s="228" t="s">
        <v>807</v>
      </c>
      <c r="BF55" s="308" t="s">
        <v>53</v>
      </c>
      <c r="BG55" s="234">
        <v>45505</v>
      </c>
      <c r="BH55" s="234">
        <v>46965</v>
      </c>
      <c r="BI55" s="231">
        <f t="shared" si="24"/>
        <v>45505</v>
      </c>
      <c r="BJ55" s="231">
        <f t="shared" si="25"/>
        <v>46965</v>
      </c>
      <c r="BK55" s="185" t="s">
        <v>2</v>
      </c>
      <c r="BL55" s="185" t="s">
        <v>926</v>
      </c>
      <c r="BM55" s="186" t="s">
        <v>17</v>
      </c>
      <c r="BN55" s="190"/>
      <c r="BO55" s="190"/>
      <c r="BP55" s="190"/>
      <c r="BQ55" s="241">
        <f t="shared" ref="BQ55" si="39">BS55-90</f>
        <v>45148</v>
      </c>
      <c r="BR55" s="241">
        <f t="shared" ref="BR55" si="40">IF(DAY(BQ55)&lt;=15,DATE(YEAR(BQ55),MONTH(BQ55),1),EOMONTH(BQ55,0))</f>
        <v>45139</v>
      </c>
      <c r="BS55" s="241">
        <f t="shared" ref="BS55" si="41">BU55</f>
        <v>45238</v>
      </c>
      <c r="BT55" s="241">
        <f t="shared" ref="BT55" si="42">IF(DAY(BS55)&lt;=15,DATE(YEAR(BS55),MONTH(BS55),1),EOMONTH(BS55,0))</f>
        <v>45231</v>
      </c>
      <c r="BU55" s="241">
        <v>45238</v>
      </c>
      <c r="BV55" s="241">
        <f t="shared" ref="BV55" si="43">IF(DAY(BU55)&lt;=15,DATE(YEAR(BU55),MONTH(BU55),1),EOMONTH(BU55,0))</f>
        <v>45231</v>
      </c>
      <c r="BW55" s="241">
        <f t="shared" ref="BW55:BW56" si="44">BG55</f>
        <v>45505</v>
      </c>
      <c r="BX55" s="241">
        <f t="shared" ref="BX55:BX56" si="45">IF(DAY(BW55)&lt;=15,DATE(YEAR(BW55),MONTH(BW55),1),EOMONTH(BW55,0))</f>
        <v>45505</v>
      </c>
    </row>
    <row r="56" spans="1:76" ht="30.95" hidden="1" customHeight="1">
      <c r="A56" s="338" t="s">
        <v>917</v>
      </c>
      <c r="B56" s="146"/>
      <c r="C56" s="147" t="s">
        <v>928</v>
      </c>
      <c r="D56" s="148" t="str">
        <f t="shared" ca="1" si="38"/>
        <v>En cours</v>
      </c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333">
        <f t="shared" si="23"/>
        <v>46136</v>
      </c>
      <c r="AT56" s="164"/>
      <c r="AU56" s="164"/>
      <c r="AV56" s="164"/>
      <c r="AW56" s="164"/>
      <c r="AX56" s="164"/>
      <c r="AY56" s="164"/>
      <c r="AZ56" s="164"/>
      <c r="BA56" s="164"/>
      <c r="BB56" s="233" t="s">
        <v>917</v>
      </c>
      <c r="BC56" s="370" t="s">
        <v>917</v>
      </c>
      <c r="BD56" s="197" t="s">
        <v>807</v>
      </c>
      <c r="BE56" s="228" t="s">
        <v>807</v>
      </c>
      <c r="BF56" s="308" t="s">
        <v>53</v>
      </c>
      <c r="BG56" s="234">
        <v>44676</v>
      </c>
      <c r="BH56" s="234">
        <v>46136</v>
      </c>
      <c r="BI56" s="231">
        <f t="shared" si="24"/>
        <v>44681</v>
      </c>
      <c r="BJ56" s="231">
        <f t="shared" si="25"/>
        <v>46142</v>
      </c>
      <c r="BK56" s="185"/>
      <c r="BL56" s="185" t="s">
        <v>928</v>
      </c>
      <c r="BM56" s="186" t="s">
        <v>12</v>
      </c>
      <c r="BN56" s="190"/>
      <c r="BO56" s="190"/>
      <c r="BP56" s="190"/>
      <c r="BQ56" s="241"/>
      <c r="BR56" s="241"/>
      <c r="BS56" s="241"/>
      <c r="BT56" s="241"/>
      <c r="BU56" s="241"/>
      <c r="BV56" s="241"/>
      <c r="BW56" s="241">
        <f t="shared" si="44"/>
        <v>44676</v>
      </c>
      <c r="BX56" s="241">
        <f t="shared" si="45"/>
        <v>44681</v>
      </c>
    </row>
  </sheetData>
  <sheetProtection algorithmName="SHA-512" hashValue="Wq/SRrSBce0xt15jFWbCPG04BTyzhM3KlpSqnUunkZuhpfzLrnMDUg4mYkkFEWrns1UnkhbMIvzCXT0/GXPE4A==" saltValue="6qxKaERx2D0rt8nBmqCwVA==" spinCount="100000" sheet="1" formatCells="0" autoFilter="0"/>
  <autoFilter ref="A6:D6" xr:uid="{3F1477A9-42E3-42CE-9527-93418135888E}"/>
  <mergeCells count="4">
    <mergeCell ref="E5:P5"/>
    <mergeCell ref="AC5:AN5"/>
    <mergeCell ref="Q5:AB5"/>
    <mergeCell ref="A4:B4"/>
  </mergeCells>
  <phoneticPr fontId="12" type="noConversion"/>
  <conditionalFormatting sqref="C2">
    <cfRule type="expression" dxfId="25" priority="682">
      <formula>AND(BT$6&gt;=#REF!,BT$6&lt;=#REF!)</formula>
    </cfRule>
    <cfRule type="expression" dxfId="24" priority="683">
      <formula>AND(BT$6&gt;=#REF!,BT$6&lt;=#REF!)</formula>
    </cfRule>
    <cfRule type="expression" dxfId="23" priority="684">
      <formula>AND(BT$6&gt;=#REF!,BT$6&lt;=#REF!)</formula>
    </cfRule>
    <cfRule type="expression" dxfId="22" priority="685">
      <formula>AND(BT$6&gt;=#REF!,BT$6&lt;=#REF!)</formula>
    </cfRule>
  </conditionalFormatting>
  <conditionalFormatting sqref="D1:D5 D57:D1048576">
    <cfRule type="containsText" dxfId="21" priority="35" operator="containsText" text="A venir">
      <formula>NOT(ISERROR(SEARCH("A venir",D1)))</formula>
    </cfRule>
  </conditionalFormatting>
  <conditionalFormatting sqref="D1:D1048576">
    <cfRule type="containsText" dxfId="20" priority="7" operator="containsText" text="Term">
      <formula>NOT(ISERROR(SEARCH("Term",D1)))</formula>
    </cfRule>
  </conditionalFormatting>
  <conditionalFormatting sqref="D6:D56">
    <cfRule type="containsText" dxfId="19" priority="8" operator="containsText" text="À venir">
      <formula>NOT(ISERROR(SEARCH("À venir",D6)))</formula>
    </cfRule>
  </conditionalFormatting>
  <conditionalFormatting sqref="D7:D56">
    <cfRule type="containsText" dxfId="18" priority="686" operator="containsText" text="En cours">
      <formula>NOT(ISERROR(SEARCH("En cours",D7)))</formula>
    </cfRule>
    <cfRule type="expression" dxfId="17" priority="687">
      <formula>AND(D$6&gt;=#REF!,D$6&lt;=#REF!)</formula>
    </cfRule>
    <cfRule type="expression" dxfId="16" priority="688">
      <formula>AND(D$6&gt;=$BQ7,D$6&lt;=$BR7)</formula>
    </cfRule>
    <cfRule type="expression" dxfId="15" priority="689">
      <formula>AND(D$6&gt;=#REF!,D$6&lt;=#REF!)</formula>
    </cfRule>
  </conditionalFormatting>
  <conditionalFormatting sqref="E7:AN56">
    <cfRule type="expression" dxfId="14" priority="1">
      <formula>AND(E$6&gt;=$BI7,E$6&lt;=$BJ7)</formula>
    </cfRule>
    <cfRule type="expression" dxfId="13" priority="2">
      <formula>AND(E$6&gt;=$BV7,E$6&lt;=$BX7)</formula>
    </cfRule>
    <cfRule type="expression" dxfId="12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A06AE5-17F7-4A29-8CDE-ACF0EA5CA0F9}">
          <x14:formula1>
            <xm:f>Feuil1!$A$1:$A$3</xm:f>
          </x14:formula1>
          <xm:sqref>BK54:BK55 BK7:BK49</xm:sqref>
        </x14:dataValidation>
        <x14:dataValidation type="list" allowBlank="1" showInputMessage="1" showErrorMessage="1" xr:uid="{D85E9834-B2F1-43FF-B915-B34369F5A6D5}">
          <x14:formula1>
            <xm:f>Feuil1!$A$7:$A$13</xm:f>
          </x14:formula1>
          <xm:sqref>BM56 BM7:BM53</xm:sqref>
        </x14:dataValidation>
        <x14:dataValidation type="list" allowBlank="1" showInputMessage="1" showErrorMessage="1" xr:uid="{EDA394FB-0DE5-4540-AF09-2FD5EF3C754B}">
          <x14:formula1>
            <xm:f>Feuil1!$D$7:$D$8</xm:f>
          </x14:formula1>
          <xm:sqref>BO7:BP49</xm:sqref>
        </x14:dataValidation>
        <x14:dataValidation type="list" allowBlank="1" showInputMessage="1" showErrorMessage="1" xr:uid="{1DAFFCF8-4D0E-4247-B943-DE901FD6E389}">
          <x14:formula1>
            <xm:f>Feuil1!$B$7:$B$9</xm:f>
          </x14:formula1>
          <xm:sqref>BN7:BN49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1631-30CF-4F92-8F58-6EE961E28743}">
  <sheetPr codeName="Feuil11">
    <pageSetUpPr fitToPage="1"/>
  </sheetPr>
  <dimension ref="A1:BX18"/>
  <sheetViews>
    <sheetView showGridLines="0" topLeftCell="A2" zoomScale="60" zoomScaleNormal="60" workbookViewId="0">
      <pane xSplit="4" ySplit="5" topLeftCell="E7" activePane="bottomRight" state="frozen"/>
      <selection pane="bottomRight" activeCell="J11" sqref="J11"/>
      <selection pane="bottomLeft" activeCell="B2" sqref="B2"/>
      <selection pane="topRight"/>
    </sheetView>
  </sheetViews>
  <sheetFormatPr defaultColWidth="15.5703125" defaultRowHeight="14.45"/>
  <cols>
    <col min="1" max="1" width="16.85546875" style="286" customWidth="1"/>
    <col min="2" max="2" width="29.140625" style="157" customWidth="1"/>
    <col min="3" max="3" width="63.85546875" style="214" customWidth="1"/>
    <col min="4" max="4" width="10.85546875" style="159" customWidth="1"/>
    <col min="5" max="40" width="3.140625" style="160" customWidth="1"/>
    <col min="41" max="41" width="14.5703125" style="161" customWidth="1"/>
    <col min="42" max="42" width="12.140625" style="245" customWidth="1"/>
    <col min="43" max="43" width="19.85546875" style="286" customWidth="1"/>
    <col min="44" max="45" width="15.5703125" style="157" customWidth="1"/>
    <col min="46" max="46" width="15.5703125" style="209" customWidth="1"/>
    <col min="47" max="48" width="15.5703125" style="161" customWidth="1"/>
    <col min="49" max="50" width="15.5703125" style="163" customWidth="1"/>
    <col min="51" max="51" width="15.5703125" style="209" customWidth="1"/>
    <col min="52" max="52" width="15.5703125" style="164" customWidth="1"/>
    <col min="53" max="53" width="18" style="164" customWidth="1"/>
    <col min="54" max="54" width="18" style="164" hidden="1" customWidth="1"/>
    <col min="55" max="55" width="22" style="164" hidden="1" customWidth="1"/>
    <col min="56" max="56" width="18" style="164" hidden="1" customWidth="1"/>
    <col min="57" max="57" width="17.7109375" style="159" hidden="1" customWidth="1"/>
    <col min="58" max="63" width="15.5703125" style="159" hidden="1" customWidth="1"/>
    <col min="64" max="64" width="55.28515625" style="157" hidden="1" customWidth="1"/>
    <col min="65" max="65" width="22" style="164" hidden="1" customWidth="1"/>
    <col min="66" max="76" width="15.5703125" style="164" hidden="1" customWidth="1"/>
    <col min="77" max="16384" width="15.5703125" style="164"/>
  </cols>
  <sheetData>
    <row r="1" spans="1:76" s="202" customFormat="1" ht="17.45" hidden="1" customHeight="1">
      <c r="A1" s="281"/>
      <c r="B1" s="200"/>
      <c r="C1" s="214"/>
      <c r="D1" s="159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O1" s="161"/>
      <c r="AP1" s="203"/>
      <c r="AQ1" s="281"/>
      <c r="AU1" s="205"/>
      <c r="AV1" s="205"/>
      <c r="AW1" s="204"/>
      <c r="AX1" s="204"/>
      <c r="AY1" s="209"/>
      <c r="AZ1" s="282"/>
      <c r="BA1" s="282"/>
      <c r="BB1" s="282"/>
      <c r="BC1" s="282"/>
      <c r="BD1" s="282"/>
      <c r="BL1" s="200"/>
    </row>
    <row r="2" spans="1:76" ht="22.5" customHeight="1">
      <c r="A2" s="283"/>
      <c r="B2" s="167"/>
      <c r="C2" s="248" t="s">
        <v>20</v>
      </c>
      <c r="AP2" s="208"/>
      <c r="AQ2" s="283"/>
      <c r="AR2" s="167" t="s">
        <v>21</v>
      </c>
      <c r="BA2" s="284"/>
      <c r="BB2" s="284"/>
      <c r="BC2" s="284"/>
      <c r="BD2" s="284"/>
    </row>
    <row r="3" spans="1:76" ht="22.5" customHeight="1">
      <c r="A3" s="164"/>
      <c r="B3" s="285"/>
      <c r="C3" s="250" t="s">
        <v>22</v>
      </c>
      <c r="AP3" s="208"/>
      <c r="AQ3" s="283"/>
      <c r="AS3" s="285"/>
      <c r="AT3" s="285"/>
      <c r="AU3" s="285"/>
      <c r="BA3" s="284"/>
      <c r="BB3" s="284"/>
      <c r="BC3" s="284"/>
      <c r="BD3" s="284"/>
    </row>
    <row r="4" spans="1:76" ht="36" customHeight="1">
      <c r="A4" s="393" t="s">
        <v>929</v>
      </c>
      <c r="B4" s="393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P4" s="208"/>
      <c r="AQ4" s="283"/>
      <c r="AR4" s="167" t="s">
        <v>25</v>
      </c>
      <c r="BA4" s="284"/>
      <c r="BB4" s="284"/>
      <c r="BC4" s="284"/>
      <c r="BD4" s="284"/>
    </row>
    <row r="5" spans="1:76" ht="37.5" customHeight="1">
      <c r="A5" s="283"/>
      <c r="B5" s="167"/>
      <c r="C5" s="167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P5" s="208"/>
      <c r="AQ5" s="283"/>
      <c r="AR5" s="167"/>
      <c r="BA5" s="284"/>
      <c r="BB5" s="284"/>
      <c r="BC5" s="284"/>
      <c r="BD5" s="284"/>
    </row>
    <row r="6" spans="1:76" s="217" customFormat="1" ht="43.5">
      <c r="A6" s="144" t="s">
        <v>26</v>
      </c>
      <c r="B6" s="144" t="s">
        <v>930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371" t="s">
        <v>32</v>
      </c>
      <c r="BD6" s="372" t="s">
        <v>257</v>
      </c>
      <c r="BE6" s="373" t="s">
        <v>34</v>
      </c>
      <c r="BF6" s="374" t="s">
        <v>35</v>
      </c>
      <c r="BG6" s="375" t="s">
        <v>36</v>
      </c>
      <c r="BH6" s="375" t="s">
        <v>30</v>
      </c>
      <c r="BI6" s="376" t="s">
        <v>37</v>
      </c>
      <c r="BJ6" s="377" t="s">
        <v>38</v>
      </c>
      <c r="BK6" s="378" t="s">
        <v>39</v>
      </c>
      <c r="BL6" s="372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40.5" customHeight="1">
      <c r="A7" s="146" t="s">
        <v>931</v>
      </c>
      <c r="B7" s="146" t="s">
        <v>624</v>
      </c>
      <c r="C7" s="146" t="s">
        <v>932</v>
      </c>
      <c r="D7" s="148" t="str">
        <f t="shared" ref="D7:D17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>BH7</f>
        <v>45473</v>
      </c>
      <c r="BB7" s="233" t="s">
        <v>931</v>
      </c>
      <c r="BC7" s="239" t="s">
        <v>931</v>
      </c>
      <c r="BD7" s="185" t="s">
        <v>639</v>
      </c>
      <c r="BE7" s="190" t="s">
        <v>639</v>
      </c>
      <c r="BF7" s="225" t="s">
        <v>53</v>
      </c>
      <c r="BG7" s="269">
        <v>43878</v>
      </c>
      <c r="BH7" s="269">
        <v>45473</v>
      </c>
      <c r="BI7" s="287">
        <f t="shared" ref="BI7:BI18" si="2">IF(DAY(BG7)&lt;=15,DATE(YEAR(BG7),MONTH(BG7),1),EOMONTH(BG7,0))</f>
        <v>43890</v>
      </c>
      <c r="BJ7" s="287">
        <f t="shared" ref="BJ7:BJ18" si="3">IF(DAY(BH7)&lt;=15,DATE(YEAR(BH7),MONTH(BH7),1),EOMONTH(BH7,0))</f>
        <v>45473</v>
      </c>
      <c r="BK7" s="190" t="s">
        <v>2</v>
      </c>
      <c r="BL7" s="186" t="s">
        <v>933</v>
      </c>
      <c r="BM7" s="186" t="s">
        <v>19</v>
      </c>
      <c r="BN7" s="190" t="s">
        <v>13</v>
      </c>
      <c r="BO7" s="190"/>
      <c r="BP7" s="190"/>
      <c r="BQ7" s="241">
        <f>BS7-90</f>
        <v>43638</v>
      </c>
      <c r="BR7" s="241">
        <f>IF(DAY(BQ7)&lt;=15,DATE(YEAR(BQ7),MONTH(BQ7),1),EOMONTH(BQ7,0))</f>
        <v>43646</v>
      </c>
      <c r="BS7" s="241">
        <f>BU7</f>
        <v>43728</v>
      </c>
      <c r="BT7" s="241">
        <f>IF(DAY(BS7)&lt;=15,DATE(YEAR(BS7),MONTH(BS7),1),EOMONTH(BS7,0))</f>
        <v>43738</v>
      </c>
      <c r="BU7" s="241">
        <f>BW7-150</f>
        <v>43728</v>
      </c>
      <c r="BV7" s="241">
        <f>IF(DAY(BU7)&lt;=15,DATE(YEAR(BU7),MONTH(BU7),1),EOMONTH(BU7,0))</f>
        <v>43738</v>
      </c>
      <c r="BW7" s="241">
        <f t="shared" ref="BW7:BW18" si="4">BG7</f>
        <v>43878</v>
      </c>
      <c r="BX7" s="241">
        <f t="shared" ref="BX7:BX18" si="5">IF(DAY(BW7)&lt;=15,DATE(YEAR(BW7),MONTH(BW7),1),EOMONTH(BW7,0))</f>
        <v>43890</v>
      </c>
    </row>
    <row r="8" spans="1:76" ht="36.6" customHeight="1">
      <c r="A8" s="146" t="s">
        <v>74</v>
      </c>
      <c r="B8" s="146" t="s">
        <v>624</v>
      </c>
      <c r="C8" s="146" t="s">
        <v>932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ref="AO8:AO18" si="6">BH8</f>
        <v>46934</v>
      </c>
      <c r="BB8" s="233" t="s">
        <v>931</v>
      </c>
      <c r="BC8" s="239" t="s">
        <v>934</v>
      </c>
      <c r="BD8" s="185" t="s">
        <v>639</v>
      </c>
      <c r="BE8" s="190" t="s">
        <v>639</v>
      </c>
      <c r="BF8" s="288" t="s">
        <v>53</v>
      </c>
      <c r="BG8" s="269">
        <v>45474</v>
      </c>
      <c r="BH8" s="269">
        <f>BG8+1460</f>
        <v>46934</v>
      </c>
      <c r="BI8" s="287">
        <f t="shared" si="2"/>
        <v>45474</v>
      </c>
      <c r="BJ8" s="287">
        <f t="shared" si="3"/>
        <v>46934</v>
      </c>
      <c r="BK8" s="190" t="s">
        <v>2</v>
      </c>
      <c r="BL8" s="186" t="s">
        <v>933</v>
      </c>
      <c r="BM8" s="186" t="s">
        <v>19</v>
      </c>
      <c r="BN8" s="190" t="s">
        <v>13</v>
      </c>
      <c r="BO8" s="190"/>
      <c r="BP8" s="190"/>
      <c r="BQ8" s="241">
        <f>BS8-90</f>
        <v>45264</v>
      </c>
      <c r="BR8" s="241">
        <f>IF(DAY(BQ8)&lt;=15,DATE(YEAR(BQ8),MONTH(BQ8),1),EOMONTH(BQ8,0))</f>
        <v>45261</v>
      </c>
      <c r="BS8" s="241">
        <f>BU8</f>
        <v>45354</v>
      </c>
      <c r="BT8" s="241">
        <f>IF(DAY(BS8)&lt;=15,DATE(YEAR(BS8),MONTH(BS8),1),EOMONTH(BS8,0))</f>
        <v>45352</v>
      </c>
      <c r="BU8" s="241">
        <f>BW8-120</f>
        <v>45354</v>
      </c>
      <c r="BV8" s="241">
        <f>IF(DAY(BU8)&lt;=15,DATE(YEAR(BU8),MONTH(BU8),1),EOMONTH(BU8,0))</f>
        <v>45352</v>
      </c>
      <c r="BW8" s="241">
        <f t="shared" si="4"/>
        <v>45474</v>
      </c>
      <c r="BX8" s="241">
        <f t="shared" si="5"/>
        <v>45474</v>
      </c>
    </row>
    <row r="9" spans="1:76" ht="35.1" customHeight="1">
      <c r="A9" s="146" t="s">
        <v>935</v>
      </c>
      <c r="B9" s="146" t="s">
        <v>639</v>
      </c>
      <c r="C9" s="146" t="s">
        <v>936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6"/>
        <v>46270</v>
      </c>
      <c r="BB9" s="233" t="s">
        <v>937</v>
      </c>
      <c r="BC9" s="289" t="s">
        <v>935</v>
      </c>
      <c r="BD9" s="185" t="s">
        <v>639</v>
      </c>
      <c r="BE9" s="190" t="s">
        <v>639</v>
      </c>
      <c r="BF9" s="225" t="s">
        <v>179</v>
      </c>
      <c r="BG9" s="269">
        <v>44810</v>
      </c>
      <c r="BH9" s="269">
        <v>46270</v>
      </c>
      <c r="BI9" s="287">
        <f t="shared" si="2"/>
        <v>44805</v>
      </c>
      <c r="BJ9" s="287">
        <f t="shared" si="3"/>
        <v>46266</v>
      </c>
      <c r="BK9" s="190" t="s">
        <v>2</v>
      </c>
      <c r="BL9" s="186" t="s">
        <v>938</v>
      </c>
      <c r="BM9" s="186" t="s">
        <v>19</v>
      </c>
      <c r="BN9" s="190" t="s">
        <v>13</v>
      </c>
      <c r="BO9" s="190"/>
      <c r="BP9" s="190"/>
      <c r="BQ9" s="241">
        <f>BS9-90</f>
        <v>44570</v>
      </c>
      <c r="BR9" s="241">
        <f>IF(DAY(BQ9)&lt;=15,DATE(YEAR(BQ9),MONTH(BQ9),1),EOMONTH(BQ9,0))</f>
        <v>44562</v>
      </c>
      <c r="BS9" s="241">
        <f>BU9</f>
        <v>44660</v>
      </c>
      <c r="BT9" s="241">
        <f>IF(DAY(BS9)&lt;=15,DATE(YEAR(BS9),MONTH(BS9),1),EOMONTH(BS9,0))</f>
        <v>44652</v>
      </c>
      <c r="BU9" s="241">
        <f>BW9-150</f>
        <v>44660</v>
      </c>
      <c r="BV9" s="241">
        <f>IF(DAY(BU9)&lt;=15,DATE(YEAR(BU9),MONTH(BU9),1),EOMONTH(BU9,0))</f>
        <v>44652</v>
      </c>
      <c r="BW9" s="241">
        <f t="shared" si="4"/>
        <v>44810</v>
      </c>
      <c r="BX9" s="241">
        <f t="shared" si="5"/>
        <v>44805</v>
      </c>
    </row>
    <row r="10" spans="1:76" ht="32.1" customHeight="1">
      <c r="A10" s="146" t="s">
        <v>74</v>
      </c>
      <c r="B10" s="146" t="s">
        <v>639</v>
      </c>
      <c r="C10" s="146" t="s">
        <v>936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6"/>
        <v>47731</v>
      </c>
      <c r="BB10" s="233" t="s">
        <v>937</v>
      </c>
      <c r="BC10" s="239" t="s">
        <v>66</v>
      </c>
      <c r="BD10" s="185" t="s">
        <v>639</v>
      </c>
      <c r="BE10" s="190" t="s">
        <v>639</v>
      </c>
      <c r="BF10" s="225" t="s">
        <v>179</v>
      </c>
      <c r="BG10" s="269">
        <v>46271</v>
      </c>
      <c r="BH10" s="269">
        <v>47731</v>
      </c>
      <c r="BI10" s="287">
        <f t="shared" si="2"/>
        <v>46266</v>
      </c>
      <c r="BJ10" s="287">
        <f t="shared" si="3"/>
        <v>47727</v>
      </c>
      <c r="BK10" s="190" t="s">
        <v>2</v>
      </c>
      <c r="BL10" s="186" t="s">
        <v>938</v>
      </c>
      <c r="BM10" s="186" t="s">
        <v>19</v>
      </c>
      <c r="BN10" s="190" t="s">
        <v>13</v>
      </c>
      <c r="BO10" s="190" t="s">
        <v>11</v>
      </c>
      <c r="BP10" s="190"/>
      <c r="BQ10" s="241">
        <f>BS10-120</f>
        <v>46001</v>
      </c>
      <c r="BR10" s="241">
        <f>IF(DAY(BQ10)&lt;=15,DATE(YEAR(BQ10),MONTH(BQ10),1),EOMONTH(BQ10,0))</f>
        <v>45992</v>
      </c>
      <c r="BS10" s="241">
        <f>BU10</f>
        <v>46121</v>
      </c>
      <c r="BT10" s="241">
        <f>IF(DAY(BS10)&lt;=15,DATE(YEAR(BS10),MONTH(BS10),1),EOMONTH(BS10,0))</f>
        <v>46113</v>
      </c>
      <c r="BU10" s="241">
        <f>BW10-150</f>
        <v>46121</v>
      </c>
      <c r="BV10" s="241">
        <f>IF(DAY(BU10)&lt;=15,DATE(YEAR(BU10),MONTH(BU10),1),EOMONTH(BU10,0))</f>
        <v>46113</v>
      </c>
      <c r="BW10" s="241">
        <f t="shared" si="4"/>
        <v>46271</v>
      </c>
      <c r="BX10" s="241">
        <f t="shared" si="5"/>
        <v>46266</v>
      </c>
    </row>
    <row r="11" spans="1:76" ht="45" customHeight="1">
      <c r="A11" s="146" t="s">
        <v>939</v>
      </c>
      <c r="B11" s="146" t="s">
        <v>639</v>
      </c>
      <c r="C11" s="146" t="s">
        <v>940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6"/>
        <v>46565</v>
      </c>
      <c r="BB11" s="233" t="s">
        <v>941</v>
      </c>
      <c r="BC11" s="239" t="s">
        <v>939</v>
      </c>
      <c r="BD11" s="185" t="s">
        <v>639</v>
      </c>
      <c r="BE11" s="190" t="s">
        <v>639</v>
      </c>
      <c r="BF11" s="225" t="s">
        <v>179</v>
      </c>
      <c r="BG11" s="269">
        <v>45105</v>
      </c>
      <c r="BH11" s="269">
        <f>BG11+1460</f>
        <v>46565</v>
      </c>
      <c r="BI11" s="287">
        <f t="shared" si="2"/>
        <v>45107</v>
      </c>
      <c r="BJ11" s="287">
        <f t="shared" si="3"/>
        <v>46568</v>
      </c>
      <c r="BK11" s="190" t="s">
        <v>2</v>
      </c>
      <c r="BL11" s="186" t="s">
        <v>942</v>
      </c>
      <c r="BM11" s="186" t="s">
        <v>19</v>
      </c>
      <c r="BN11" s="190" t="s">
        <v>13</v>
      </c>
      <c r="BO11" s="190"/>
      <c r="BP11" s="190"/>
      <c r="BQ11" s="241">
        <f>BS11-90</f>
        <v>44865</v>
      </c>
      <c r="BR11" s="241">
        <f>IF(DAY(BQ11)&lt;=15,DATE(YEAR(BQ11),MONTH(BQ11),1),EOMONTH(BQ11,0))</f>
        <v>44865</v>
      </c>
      <c r="BS11" s="241">
        <f>BU11</f>
        <v>44955</v>
      </c>
      <c r="BT11" s="241">
        <f>IF(DAY(BS11)&lt;=15,DATE(YEAR(BS11),MONTH(BS11),1),EOMONTH(BS11,0))</f>
        <v>44957</v>
      </c>
      <c r="BU11" s="241">
        <f>BW11-150</f>
        <v>44955</v>
      </c>
      <c r="BV11" s="241">
        <f>IF(DAY(BU11)&lt;=15,DATE(YEAR(BU11),MONTH(BU11),1),EOMONTH(BU11,0))</f>
        <v>44957</v>
      </c>
      <c r="BW11" s="241">
        <f t="shared" si="4"/>
        <v>45105</v>
      </c>
      <c r="BX11" s="241">
        <f t="shared" si="5"/>
        <v>45107</v>
      </c>
    </row>
    <row r="12" spans="1:76" ht="30" customHeight="1">
      <c r="A12" s="146" t="s">
        <v>943</v>
      </c>
      <c r="B12" s="146" t="s">
        <v>639</v>
      </c>
      <c r="C12" s="146" t="s">
        <v>944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6"/>
        <v>45626</v>
      </c>
      <c r="BB12" s="233" t="s">
        <v>943</v>
      </c>
      <c r="BC12" s="239" t="s">
        <v>943</v>
      </c>
      <c r="BD12" s="185" t="s">
        <v>639</v>
      </c>
      <c r="BE12" s="190" t="s">
        <v>639</v>
      </c>
      <c r="BF12" s="225"/>
      <c r="BG12" s="269">
        <v>44166</v>
      </c>
      <c r="BH12" s="269">
        <v>45626</v>
      </c>
      <c r="BI12" s="287">
        <f t="shared" si="2"/>
        <v>44166</v>
      </c>
      <c r="BJ12" s="287">
        <f t="shared" si="3"/>
        <v>45626</v>
      </c>
      <c r="BK12" s="190"/>
      <c r="BL12" s="186" t="s">
        <v>945</v>
      </c>
      <c r="BM12" s="186" t="s">
        <v>19</v>
      </c>
      <c r="BN12" s="190"/>
      <c r="BO12" s="190"/>
      <c r="BP12" s="190"/>
      <c r="BQ12" s="241">
        <f t="shared" ref="BQ12:BQ14" si="7">BS12-90</f>
        <v>43926</v>
      </c>
      <c r="BR12" s="241">
        <f t="shared" ref="BR12:BR14" si="8">IF(DAY(BQ12)&lt;=15,DATE(YEAR(BQ12),MONTH(BQ12),1),EOMONTH(BQ12,0))</f>
        <v>43922</v>
      </c>
      <c r="BS12" s="241">
        <f t="shared" ref="BS12:BS14" si="9">BU12</f>
        <v>44016</v>
      </c>
      <c r="BT12" s="241">
        <f t="shared" ref="BT12:BT14" si="10">IF(DAY(BS12)&lt;=15,DATE(YEAR(BS12),MONTH(BS12),1),EOMONTH(BS12,0))</f>
        <v>44013</v>
      </c>
      <c r="BU12" s="241">
        <f t="shared" ref="BU12:BU14" si="11">BW12-150</f>
        <v>44016</v>
      </c>
      <c r="BV12" s="241">
        <f t="shared" ref="BV12:BV14" si="12">IF(DAY(BU12)&lt;=15,DATE(YEAR(BU12),MONTH(BU12),1),EOMONTH(BU12,0))</f>
        <v>44013</v>
      </c>
      <c r="BW12" s="241">
        <f t="shared" si="4"/>
        <v>44166</v>
      </c>
      <c r="BX12" s="241">
        <f t="shared" si="5"/>
        <v>44166</v>
      </c>
    </row>
    <row r="13" spans="1:76" ht="30" customHeight="1">
      <c r="A13" s="146" t="s">
        <v>74</v>
      </c>
      <c r="B13" s="146" t="s">
        <v>639</v>
      </c>
      <c r="C13" s="146" t="s">
        <v>944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6"/>
        <v>47087</v>
      </c>
      <c r="BB13" s="233" t="s">
        <v>943</v>
      </c>
      <c r="BC13" s="239" t="s">
        <v>66</v>
      </c>
      <c r="BD13" s="185"/>
      <c r="BE13" s="190" t="s">
        <v>639</v>
      </c>
      <c r="BF13" s="225"/>
      <c r="BG13" s="269">
        <v>45627</v>
      </c>
      <c r="BH13" s="269">
        <v>47087</v>
      </c>
      <c r="BI13" s="287">
        <f t="shared" si="2"/>
        <v>45627</v>
      </c>
      <c r="BJ13" s="287">
        <f t="shared" si="3"/>
        <v>47087</v>
      </c>
      <c r="BK13" s="190"/>
      <c r="BL13" s="186" t="s">
        <v>945</v>
      </c>
      <c r="BM13" s="186" t="s">
        <v>19</v>
      </c>
      <c r="BN13" s="190"/>
      <c r="BO13" s="190"/>
      <c r="BP13" s="190"/>
      <c r="BQ13" s="241">
        <f t="shared" si="7"/>
        <v>45387</v>
      </c>
      <c r="BR13" s="241">
        <f t="shared" si="8"/>
        <v>45383</v>
      </c>
      <c r="BS13" s="241">
        <f t="shared" si="9"/>
        <v>45477</v>
      </c>
      <c r="BT13" s="241">
        <f t="shared" si="10"/>
        <v>45474</v>
      </c>
      <c r="BU13" s="241">
        <f t="shared" si="11"/>
        <v>45477</v>
      </c>
      <c r="BV13" s="241">
        <f t="shared" si="12"/>
        <v>45474</v>
      </c>
      <c r="BW13" s="241">
        <f t="shared" si="4"/>
        <v>45627</v>
      </c>
      <c r="BX13" s="241">
        <f t="shared" si="5"/>
        <v>45627</v>
      </c>
    </row>
    <row r="14" spans="1:76" ht="36.6" customHeight="1">
      <c r="A14" s="146" t="s">
        <v>946</v>
      </c>
      <c r="B14" s="146" t="s">
        <v>639</v>
      </c>
      <c r="C14" s="146" t="s">
        <v>947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6"/>
        <v>45914</v>
      </c>
      <c r="BB14" s="233" t="s">
        <v>946</v>
      </c>
      <c r="BC14" s="239" t="s">
        <v>946</v>
      </c>
      <c r="BD14" s="185" t="s">
        <v>639</v>
      </c>
      <c r="BE14" s="190" t="s">
        <v>639</v>
      </c>
      <c r="BF14" s="225"/>
      <c r="BG14" s="269">
        <v>44454</v>
      </c>
      <c r="BH14" s="269">
        <v>45914</v>
      </c>
      <c r="BI14" s="287">
        <f t="shared" si="2"/>
        <v>44440</v>
      </c>
      <c r="BJ14" s="287">
        <f t="shared" si="3"/>
        <v>45901</v>
      </c>
      <c r="BK14" s="190"/>
      <c r="BL14" s="186" t="s">
        <v>947</v>
      </c>
      <c r="BM14" s="186" t="s">
        <v>19</v>
      </c>
      <c r="BN14" s="190"/>
      <c r="BO14" s="190"/>
      <c r="BP14" s="190"/>
      <c r="BQ14" s="241">
        <f t="shared" si="7"/>
        <v>44214</v>
      </c>
      <c r="BR14" s="241">
        <f t="shared" si="8"/>
        <v>44227</v>
      </c>
      <c r="BS14" s="241">
        <f t="shared" si="9"/>
        <v>44304</v>
      </c>
      <c r="BT14" s="241">
        <f t="shared" si="10"/>
        <v>44316</v>
      </c>
      <c r="BU14" s="241">
        <f t="shared" si="11"/>
        <v>44304</v>
      </c>
      <c r="BV14" s="241">
        <f t="shared" si="12"/>
        <v>44316</v>
      </c>
      <c r="BW14" s="241">
        <f t="shared" si="4"/>
        <v>44454</v>
      </c>
      <c r="BX14" s="241">
        <f t="shared" si="5"/>
        <v>44440</v>
      </c>
    </row>
    <row r="15" spans="1:76" ht="39.6" customHeight="1">
      <c r="A15" s="146" t="s">
        <v>948</v>
      </c>
      <c r="B15" s="146" t="s">
        <v>639</v>
      </c>
      <c r="C15" s="146" t="s">
        <v>949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6"/>
        <v>45927</v>
      </c>
      <c r="BB15" s="233" t="s">
        <v>948</v>
      </c>
      <c r="BC15" s="239" t="s">
        <v>948</v>
      </c>
      <c r="BD15" s="185" t="s">
        <v>639</v>
      </c>
      <c r="BE15" s="190" t="s">
        <v>639</v>
      </c>
      <c r="BF15" s="225" t="s">
        <v>179</v>
      </c>
      <c r="BG15" s="269">
        <v>44375</v>
      </c>
      <c r="BH15" s="269">
        <v>45927</v>
      </c>
      <c r="BI15" s="287">
        <f t="shared" si="2"/>
        <v>44377</v>
      </c>
      <c r="BJ15" s="287">
        <f t="shared" si="3"/>
        <v>45930</v>
      </c>
      <c r="BK15" s="190" t="s">
        <v>2</v>
      </c>
      <c r="BL15" s="186" t="s">
        <v>950</v>
      </c>
      <c r="BM15" s="186" t="s">
        <v>19</v>
      </c>
      <c r="BN15" s="190" t="s">
        <v>13</v>
      </c>
      <c r="BO15" s="190"/>
      <c r="BP15" s="190"/>
      <c r="BQ15" s="241">
        <f>BS15-90</f>
        <v>44135</v>
      </c>
      <c r="BR15" s="241">
        <f>IF(DAY(BQ15)&lt;=15,DATE(YEAR(BQ15),MONTH(BQ15),1),EOMONTH(BQ15,0))</f>
        <v>44135</v>
      </c>
      <c r="BS15" s="241">
        <f>BU15</f>
        <v>44225</v>
      </c>
      <c r="BT15" s="241">
        <f>IF(DAY(BS15)&lt;=15,DATE(YEAR(BS15),MONTH(BS15),1),EOMONTH(BS15,0))</f>
        <v>44227</v>
      </c>
      <c r="BU15" s="241">
        <f>BW15-150</f>
        <v>44225</v>
      </c>
      <c r="BV15" s="241">
        <f>IF(DAY(BU15)&lt;=15,DATE(YEAR(BU15),MONTH(BU15),1),EOMONTH(BU15,0))</f>
        <v>44227</v>
      </c>
      <c r="BW15" s="241">
        <f t="shared" si="4"/>
        <v>44375</v>
      </c>
      <c r="BX15" s="241">
        <f t="shared" si="5"/>
        <v>44377</v>
      </c>
    </row>
    <row r="16" spans="1:76" ht="39" customHeight="1">
      <c r="A16" s="146" t="s">
        <v>951</v>
      </c>
      <c r="B16" s="146" t="s">
        <v>639</v>
      </c>
      <c r="C16" s="146" t="s">
        <v>952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6"/>
        <v>46187</v>
      </c>
      <c r="BB16" s="233" t="s">
        <v>951</v>
      </c>
      <c r="BC16" s="239" t="s">
        <v>951</v>
      </c>
      <c r="BD16" s="185" t="s">
        <v>639</v>
      </c>
      <c r="BE16" s="190" t="s">
        <v>639</v>
      </c>
      <c r="BF16" s="225" t="s">
        <v>179</v>
      </c>
      <c r="BG16" s="269">
        <v>44718</v>
      </c>
      <c r="BH16" s="269">
        <v>46187</v>
      </c>
      <c r="BI16" s="287">
        <f t="shared" si="2"/>
        <v>44713</v>
      </c>
      <c r="BJ16" s="287">
        <f t="shared" si="3"/>
        <v>46174</v>
      </c>
      <c r="BK16" s="190" t="s">
        <v>2</v>
      </c>
      <c r="BL16" s="186" t="s">
        <v>953</v>
      </c>
      <c r="BM16" s="186" t="s">
        <v>19</v>
      </c>
      <c r="BN16" s="190" t="s">
        <v>13</v>
      </c>
      <c r="BO16" s="190"/>
      <c r="BP16" s="190"/>
      <c r="BQ16" s="241">
        <f>BS16-90</f>
        <v>44478</v>
      </c>
      <c r="BR16" s="241">
        <f>IF(DAY(BQ16)&lt;=15,DATE(YEAR(BQ16),MONTH(BQ16),1),EOMONTH(BQ16,0))</f>
        <v>44470</v>
      </c>
      <c r="BS16" s="241">
        <f>BU16</f>
        <v>44568</v>
      </c>
      <c r="BT16" s="241">
        <f>IF(DAY(BS16)&lt;=15,DATE(YEAR(BS16),MONTH(BS16),1),EOMONTH(BS16,0))</f>
        <v>44562</v>
      </c>
      <c r="BU16" s="241">
        <f>BW16-150</f>
        <v>44568</v>
      </c>
      <c r="BV16" s="241">
        <f>IF(DAY(BU16)&lt;=15,DATE(YEAR(BU16),MONTH(BU16),1),EOMONTH(BU16,0))</f>
        <v>44562</v>
      </c>
      <c r="BW16" s="241">
        <f t="shared" si="4"/>
        <v>44718</v>
      </c>
      <c r="BX16" s="241">
        <f t="shared" si="5"/>
        <v>44713</v>
      </c>
    </row>
    <row r="17" spans="1:76" ht="40.5" customHeight="1">
      <c r="A17" s="146" t="s">
        <v>954</v>
      </c>
      <c r="B17" s="146" t="s">
        <v>646</v>
      </c>
      <c r="C17" s="146" t="s">
        <v>955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6"/>
        <v>46799.000243055554</v>
      </c>
      <c r="BB17" s="233" t="s">
        <v>956</v>
      </c>
      <c r="BC17" s="239" t="s">
        <v>954</v>
      </c>
      <c r="BD17" s="185" t="s">
        <v>639</v>
      </c>
      <c r="BE17" s="190" t="s">
        <v>639</v>
      </c>
      <c r="BF17" s="288" t="s">
        <v>53</v>
      </c>
      <c r="BG17" s="269">
        <v>45339</v>
      </c>
      <c r="BH17" s="269">
        <v>46799.000243055554</v>
      </c>
      <c r="BI17" s="287">
        <f t="shared" si="2"/>
        <v>45351</v>
      </c>
      <c r="BJ17" s="287">
        <f t="shared" si="3"/>
        <v>46812</v>
      </c>
      <c r="BK17" s="190" t="s">
        <v>2</v>
      </c>
      <c r="BL17" s="186" t="s">
        <v>957</v>
      </c>
      <c r="BM17" s="186" t="s">
        <v>19</v>
      </c>
      <c r="BN17" s="190" t="s">
        <v>13</v>
      </c>
      <c r="BO17" s="190" t="s">
        <v>11</v>
      </c>
      <c r="BP17" s="190"/>
      <c r="BQ17" s="241">
        <f>BS17-90</f>
        <v>45159</v>
      </c>
      <c r="BR17" s="241">
        <f>IF(DAY(BQ17)&lt;=15,DATE(YEAR(BQ17),MONTH(BQ17),1),EOMONTH(BQ17,0))</f>
        <v>45169</v>
      </c>
      <c r="BS17" s="241">
        <f>BU17</f>
        <v>45249</v>
      </c>
      <c r="BT17" s="241">
        <f>IF(DAY(BS17)&lt;=15,DATE(YEAR(BS17),MONTH(BS17),1),EOMONTH(BS17,0))</f>
        <v>45260</v>
      </c>
      <c r="BU17" s="241">
        <f>BW17-90</f>
        <v>45249</v>
      </c>
      <c r="BV17" s="241">
        <f>IF(DAY(BU17)&lt;=15,DATE(YEAR(BU17),MONTH(BU17),1),EOMONTH(BU17,0))</f>
        <v>45260</v>
      </c>
      <c r="BW17" s="241">
        <f t="shared" si="4"/>
        <v>45339</v>
      </c>
      <c r="BX17" s="241">
        <f t="shared" si="5"/>
        <v>45351</v>
      </c>
    </row>
    <row r="18" spans="1:76" ht="24.6" hidden="1" customHeight="1">
      <c r="A18" s="146" t="s">
        <v>958</v>
      </c>
      <c r="B18" s="146" t="s">
        <v>646</v>
      </c>
      <c r="C18" s="146" t="s">
        <v>959</v>
      </c>
      <c r="D18" s="148" t="str">
        <f t="shared" ref="D18" ca="1" si="13">IF(BH18&lt;TODAY(),"Terminé",(IF(BG18&gt;=TODAY(),"A venir","En cours")))</f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153">
        <f t="shared" si="6"/>
        <v>46689</v>
      </c>
      <c r="BB18" s="233" t="s">
        <v>960</v>
      </c>
      <c r="BC18" s="239" t="s">
        <v>958</v>
      </c>
      <c r="BD18" s="185" t="s">
        <v>639</v>
      </c>
      <c r="BE18" s="225"/>
      <c r="BF18" s="225"/>
      <c r="BG18" s="269">
        <v>45229</v>
      </c>
      <c r="BH18" s="269">
        <v>46689</v>
      </c>
      <c r="BI18" s="287">
        <f t="shared" si="2"/>
        <v>45230</v>
      </c>
      <c r="BJ18" s="287">
        <f t="shared" si="3"/>
        <v>46691</v>
      </c>
      <c r="BK18" s="190"/>
      <c r="BL18" s="186" t="s">
        <v>961</v>
      </c>
      <c r="BM18" s="186" t="s">
        <v>14</v>
      </c>
      <c r="BN18" s="190"/>
      <c r="BO18" s="190"/>
      <c r="BP18" s="190"/>
      <c r="BQ18" s="241">
        <f>BS18-90</f>
        <v>45049</v>
      </c>
      <c r="BR18" s="241">
        <f>IF(DAY(BQ18)&lt;=15,DATE(YEAR(BQ18),MONTH(BQ18),1),EOMONTH(BQ18,0))</f>
        <v>45047</v>
      </c>
      <c r="BS18" s="241">
        <f>BU18</f>
        <v>45139</v>
      </c>
      <c r="BT18" s="241">
        <f>IF(DAY(BS18)&lt;=15,DATE(YEAR(BS18),MONTH(BS18),1),EOMONTH(BS18,0))</f>
        <v>45139</v>
      </c>
      <c r="BU18" s="241">
        <f>BW18-90</f>
        <v>45139</v>
      </c>
      <c r="BV18" s="241">
        <f>IF(DAY(BU18)&lt;=15,DATE(YEAR(BU18),MONTH(BU18),1),EOMONTH(BU18,0))</f>
        <v>45139</v>
      </c>
      <c r="BW18" s="241">
        <f t="shared" si="4"/>
        <v>45229</v>
      </c>
      <c r="BX18" s="241">
        <f t="shared" si="5"/>
        <v>45230</v>
      </c>
    </row>
  </sheetData>
  <sheetProtection algorithmName="SHA-512" hashValue="5cQCXEhXzLqc7wSaEngYmmV/T1M6CApDyWIS6QIf67IpwR1YKyPoElavwXp3ZTldMjhn5HZxm+408SP9/ngVvw==" saltValue="cEwUyav7Jagj5jTbwQ/GPA==" spinCount="100000" sheet="1" autoFilter="0"/>
  <autoFilter ref="A6:D6" xr:uid="{9B061631-30CF-4F92-8F58-6EE961E28743}"/>
  <mergeCells count="4">
    <mergeCell ref="A4:B4"/>
    <mergeCell ref="Q5:AB5"/>
    <mergeCell ref="AC5:AN5"/>
    <mergeCell ref="E5:P5"/>
  </mergeCells>
  <conditionalFormatting sqref="C2">
    <cfRule type="expression" dxfId="11" priority="1">
      <formula>AND(BL$6&gt;=#REF!,BL$6&lt;=#REF!)</formula>
    </cfRule>
    <cfRule type="expression" dxfId="10" priority="2">
      <formula>AND(BL$6&gt;=#REF!,BL$6&lt;=#REF!)</formula>
    </cfRule>
    <cfRule type="expression" dxfId="9" priority="3">
      <formula>AND(BL$6&gt;=#REF!,BL$6&lt;=#REF!)</formula>
    </cfRule>
    <cfRule type="expression" dxfId="8" priority="4">
      <formula>AND(BL$6&gt;=#REF!,BL$6&lt;=#REF!)</formula>
    </cfRule>
  </conditionalFormatting>
  <conditionalFormatting sqref="D1:D5 D19:D1048576">
    <cfRule type="containsText" dxfId="7" priority="29" operator="containsText" text="A venir">
      <formula>NOT(ISERROR(SEARCH("A venir",D1)))</formula>
    </cfRule>
  </conditionalFormatting>
  <conditionalFormatting sqref="D1:D1048576">
    <cfRule type="containsText" dxfId="6" priority="5" operator="containsText" text="Term">
      <formula>NOT(ISERROR(SEARCH("Term",D1)))</formula>
    </cfRule>
  </conditionalFormatting>
  <conditionalFormatting sqref="D6:D18">
    <cfRule type="containsText" dxfId="5" priority="6" operator="containsText" text="À venir">
      <formula>NOT(ISERROR(SEARCH("À venir",D6)))</formula>
    </cfRule>
  </conditionalFormatting>
  <conditionalFormatting sqref="D7:D18">
    <cfRule type="containsText" dxfId="4" priority="9" operator="containsText" text="En cours">
      <formula>NOT(ISERROR(SEARCH("En cours",D7)))</formula>
    </cfRule>
    <cfRule type="expression" dxfId="3" priority="10">
      <formula>AND(D$6&gt;=$BR7,D$6&lt;=$BT7)</formula>
    </cfRule>
  </conditionalFormatting>
  <conditionalFormatting sqref="D7:AN18">
    <cfRule type="expression" dxfId="2" priority="11">
      <formula>AND(D$6&gt;=$BI7,D$6&lt;=$BJ7)</formula>
    </cfRule>
    <cfRule type="expression" dxfId="1" priority="12">
      <formula>AND(D$6&gt;=$BV7,D$6&lt;=$BX7)</formula>
    </cfRule>
  </conditionalFormatting>
  <conditionalFormatting sqref="E7:AN18">
    <cfRule type="expression" dxfId="0" priority="15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F2637A3-3D0D-4A30-8D30-51A8BB240CD0}">
          <x14:formula1>
            <xm:f>Feuil1!$A$1:$A$3</xm:f>
          </x14:formula1>
          <xm:sqref>BK7:BK16</xm:sqref>
        </x14:dataValidation>
        <x14:dataValidation type="list" allowBlank="1" showInputMessage="1" showErrorMessage="1" xr:uid="{A2F10F81-FC38-46A5-A405-2F45B0C7EB28}">
          <x14:formula1>
            <xm:f>Feuil1!$D$7:$D$8</xm:f>
          </x14:formula1>
          <xm:sqref>BO7:BP16</xm:sqref>
        </x14:dataValidation>
        <x14:dataValidation type="list" allowBlank="1" showInputMessage="1" showErrorMessage="1" xr:uid="{8B82F51E-A48D-4C31-A5B2-A4393F6AC978}">
          <x14:formula1>
            <xm:f>Feuil1!$B$7:$B$9</xm:f>
          </x14:formula1>
          <xm:sqref>BN7:BN16</xm:sqref>
        </x14:dataValidation>
        <x14:dataValidation type="list" allowBlank="1" showInputMessage="1" showErrorMessage="1" xr:uid="{8279225C-1827-4663-B579-F21003F6CEF7}">
          <x14:formula1>
            <xm:f>Feuil1!$A$7:$A$13</xm:f>
          </x14:formula1>
          <xm:sqref>BM7:BM17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6176-53C4-4E4E-AA10-0CE351FCE337}">
  <sheetPr codeName="Feuil12">
    <pageSetUpPr fitToPage="1"/>
  </sheetPr>
  <dimension ref="A1:BX50"/>
  <sheetViews>
    <sheetView showGridLines="0" topLeftCell="A2" zoomScale="60" zoomScaleNormal="60" workbookViewId="0">
      <pane xSplit="4" ySplit="5" topLeftCell="E7" activePane="bottomRight" state="frozen"/>
      <selection pane="bottomRight" activeCell="D7" sqref="D7"/>
      <selection pane="bottomLeft"/>
      <selection pane="topRight"/>
    </sheetView>
  </sheetViews>
  <sheetFormatPr defaultColWidth="17.28515625" defaultRowHeight="14.45"/>
  <cols>
    <col min="1" max="1" width="21.140625" style="213" customWidth="1"/>
    <col min="2" max="2" width="27.5703125" style="214" customWidth="1"/>
    <col min="3" max="3" width="56.5703125" style="157" customWidth="1"/>
    <col min="4" max="4" width="13.42578125" style="159" customWidth="1"/>
    <col min="5" max="6" width="3.140625" style="207" customWidth="1"/>
    <col min="7" max="7" width="3.5703125" style="207" customWidth="1"/>
    <col min="8" max="40" width="3.140625" style="207" customWidth="1"/>
    <col min="41" max="41" width="14.5703125" style="161" customWidth="1"/>
    <col min="42" max="46" width="17.28515625" style="164" customWidth="1"/>
    <col min="47" max="47" width="17.28515625" style="245" customWidth="1"/>
    <col min="48" max="48" width="17.28515625" style="213" customWidth="1"/>
    <col min="49" max="49" width="17.28515625" style="214" customWidth="1"/>
    <col min="50" max="50" width="17.28515625" style="157" customWidth="1"/>
    <col min="51" max="51" width="17.28515625" style="209" customWidth="1"/>
    <col min="52" max="52" width="17.28515625" style="163" customWidth="1"/>
    <col min="53" max="53" width="17.28515625" style="161" customWidth="1"/>
    <col min="54" max="54" width="18.85546875" style="163" hidden="1" customWidth="1"/>
    <col min="55" max="55" width="17.28515625" style="163" hidden="1" customWidth="1"/>
    <col min="56" max="56" width="17.28515625" style="157" hidden="1" customWidth="1"/>
    <col min="57" max="61" width="17.28515625" style="158" hidden="1" customWidth="1"/>
    <col min="62" max="63" width="17.28515625" style="159" hidden="1" customWidth="1"/>
    <col min="64" max="64" width="69.85546875" style="159" hidden="1" customWidth="1"/>
    <col min="65" max="69" width="17.28515625" style="159" hidden="1" customWidth="1"/>
    <col min="70" max="76" width="17.28515625" style="164" hidden="1" customWidth="1"/>
    <col min="77" max="16384" width="17.28515625" style="164"/>
  </cols>
  <sheetData>
    <row r="1" spans="1:76" hidden="1">
      <c r="A1" s="199"/>
      <c r="B1" s="200"/>
      <c r="C1" s="200"/>
      <c r="E1" s="201">
        <f t="shared" ref="E1:AN1" si="0">VALUE(YEAR(E6)&amp;TEXT(MONTH(E6),"00"))</f>
        <v>202401</v>
      </c>
      <c r="F1" s="201">
        <f t="shared" si="0"/>
        <v>202402</v>
      </c>
      <c r="G1" s="201">
        <f t="shared" si="0"/>
        <v>202403</v>
      </c>
      <c r="H1" s="201">
        <f t="shared" si="0"/>
        <v>202404</v>
      </c>
      <c r="I1" s="201">
        <f t="shared" si="0"/>
        <v>202405</v>
      </c>
      <c r="J1" s="201">
        <f t="shared" si="0"/>
        <v>202406</v>
      </c>
      <c r="K1" s="201">
        <f t="shared" si="0"/>
        <v>202407</v>
      </c>
      <c r="L1" s="201">
        <f t="shared" si="0"/>
        <v>202408</v>
      </c>
      <c r="M1" s="201">
        <f t="shared" si="0"/>
        <v>202409</v>
      </c>
      <c r="N1" s="201">
        <f t="shared" si="0"/>
        <v>202410</v>
      </c>
      <c r="O1" s="201">
        <f t="shared" si="0"/>
        <v>202411</v>
      </c>
      <c r="P1" s="201">
        <f t="shared" si="0"/>
        <v>202412</v>
      </c>
      <c r="Q1" s="201">
        <f t="shared" si="0"/>
        <v>202501</v>
      </c>
      <c r="R1" s="201">
        <f t="shared" si="0"/>
        <v>202502</v>
      </c>
      <c r="S1" s="201">
        <f t="shared" si="0"/>
        <v>202503</v>
      </c>
      <c r="T1" s="201">
        <f t="shared" si="0"/>
        <v>202504</v>
      </c>
      <c r="U1" s="201">
        <f t="shared" si="0"/>
        <v>202505</v>
      </c>
      <c r="V1" s="201">
        <f t="shared" si="0"/>
        <v>202506</v>
      </c>
      <c r="W1" s="201">
        <f t="shared" si="0"/>
        <v>202507</v>
      </c>
      <c r="X1" s="201">
        <f t="shared" si="0"/>
        <v>202508</v>
      </c>
      <c r="Y1" s="201">
        <f t="shared" si="0"/>
        <v>202509</v>
      </c>
      <c r="Z1" s="201">
        <f t="shared" si="0"/>
        <v>202510</v>
      </c>
      <c r="AA1" s="201">
        <f t="shared" si="0"/>
        <v>202511</v>
      </c>
      <c r="AB1" s="201">
        <f t="shared" si="0"/>
        <v>202512</v>
      </c>
      <c r="AC1" s="201">
        <f t="shared" si="0"/>
        <v>202601</v>
      </c>
      <c r="AD1" s="201">
        <f t="shared" si="0"/>
        <v>202602</v>
      </c>
      <c r="AE1" s="201">
        <f t="shared" si="0"/>
        <v>202603</v>
      </c>
      <c r="AF1" s="201">
        <f t="shared" si="0"/>
        <v>202604</v>
      </c>
      <c r="AG1" s="201">
        <f t="shared" si="0"/>
        <v>202605</v>
      </c>
      <c r="AH1" s="201">
        <f t="shared" si="0"/>
        <v>202606</v>
      </c>
      <c r="AI1" s="201">
        <f t="shared" si="0"/>
        <v>202607</v>
      </c>
      <c r="AJ1" s="201">
        <f t="shared" si="0"/>
        <v>202608</v>
      </c>
      <c r="AK1" s="201">
        <f t="shared" si="0"/>
        <v>202609</v>
      </c>
      <c r="AL1" s="201">
        <f t="shared" si="0"/>
        <v>202610</v>
      </c>
      <c r="AM1" s="201">
        <f t="shared" si="0"/>
        <v>202611</v>
      </c>
      <c r="AN1" s="201">
        <f t="shared" si="0"/>
        <v>202612</v>
      </c>
      <c r="AP1" s="202"/>
      <c r="AU1" s="203"/>
      <c r="AV1" s="199"/>
      <c r="AW1" s="200"/>
      <c r="AX1" s="202"/>
      <c r="AY1" s="202"/>
      <c r="AZ1" s="204"/>
      <c r="BA1" s="205"/>
      <c r="BB1" s="204"/>
      <c r="BC1" s="204"/>
      <c r="BD1" s="200"/>
      <c r="BJ1" s="202"/>
      <c r="BK1" s="202"/>
      <c r="BL1" s="202"/>
      <c r="BM1" s="202"/>
      <c r="BN1" s="202"/>
      <c r="BO1" s="202"/>
      <c r="BP1" s="202"/>
      <c r="BQ1" s="202"/>
    </row>
    <row r="2" spans="1:76" ht="18.600000000000001" customHeight="1">
      <c r="A2" s="206"/>
      <c r="B2" s="210"/>
      <c r="C2" s="248" t="s">
        <v>20</v>
      </c>
      <c r="AU2" s="208"/>
      <c r="AV2" s="206"/>
      <c r="AW2" s="210" t="s">
        <v>21</v>
      </c>
      <c r="BF2" s="211"/>
      <c r="BG2" s="211"/>
      <c r="BH2" s="211"/>
      <c r="BI2" s="211"/>
    </row>
    <row r="3" spans="1:76" ht="18.600000000000001" customHeight="1">
      <c r="A3" s="164"/>
      <c r="B3" s="212"/>
      <c r="C3" s="250" t="s">
        <v>22</v>
      </c>
      <c r="AU3" s="208"/>
      <c r="AX3" s="212"/>
      <c r="AY3" s="212"/>
      <c r="AZ3" s="212"/>
      <c r="BA3" s="212"/>
      <c r="BF3" s="211"/>
      <c r="BG3" s="211"/>
      <c r="BH3" s="211"/>
      <c r="BI3" s="211"/>
    </row>
    <row r="4" spans="1:76" ht="18.600000000000001" customHeight="1">
      <c r="A4" s="383" t="s">
        <v>23</v>
      </c>
      <c r="B4" s="383"/>
      <c r="C4" s="251" t="s">
        <v>24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U4" s="208"/>
      <c r="AV4" s="206"/>
      <c r="AW4" s="210" t="s">
        <v>25</v>
      </c>
      <c r="BF4" s="211"/>
      <c r="BG4" s="211"/>
      <c r="BH4" s="211"/>
      <c r="BI4" s="211"/>
    </row>
    <row r="5" spans="1:76" ht="18.600000000000001" customHeight="1">
      <c r="A5" s="81"/>
      <c r="B5" s="48"/>
      <c r="C5" s="7"/>
      <c r="D5" s="26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U5" s="208"/>
      <c r="AV5" s="206"/>
      <c r="AW5" s="210"/>
      <c r="BF5" s="211"/>
      <c r="BG5" s="211"/>
      <c r="BH5" s="211"/>
      <c r="BI5" s="211"/>
    </row>
    <row r="6" spans="1:76" s="217" customFormat="1" ht="45.95" customHeight="1">
      <c r="A6" s="144" t="s">
        <v>26</v>
      </c>
      <c r="B6" s="144" t="s">
        <v>27</v>
      </c>
      <c r="C6" s="144" t="s">
        <v>28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218" t="s">
        <v>31</v>
      </c>
      <c r="BC6" s="219" t="s">
        <v>32</v>
      </c>
      <c r="BD6" s="220" t="s">
        <v>33</v>
      </c>
      <c r="BE6" s="174" t="s">
        <v>34</v>
      </c>
      <c r="BF6" s="221" t="s">
        <v>35</v>
      </c>
      <c r="BG6" s="176" t="s">
        <v>36</v>
      </c>
      <c r="BH6" s="222" t="s">
        <v>30</v>
      </c>
      <c r="BI6" s="178" t="s">
        <v>37</v>
      </c>
      <c r="BJ6" s="177" t="s">
        <v>38</v>
      </c>
      <c r="BK6" s="223" t="s">
        <v>39</v>
      </c>
      <c r="BL6" s="179" t="s">
        <v>40</v>
      </c>
      <c r="BM6" s="367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3.950000000000003" customHeight="1">
      <c r="A7" s="146" t="s">
        <v>47</v>
      </c>
      <c r="B7" s="146" t="s">
        <v>48</v>
      </c>
      <c r="C7" s="147" t="s">
        <v>49</v>
      </c>
      <c r="D7" s="148" t="str">
        <f t="shared" ref="D7:D50" ca="1" si="1">IF(BH7&lt;TODAY(),"Terminé",(IF(BG7&gt;=TODAY(),"À venir","En cours")))</f>
        <v>En cours</v>
      </c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333">
        <f t="shared" ref="AO7:AO50" si="2">BH7</f>
        <v>46538</v>
      </c>
      <c r="AU7" s="164"/>
      <c r="AV7" s="164"/>
      <c r="AW7" s="164"/>
      <c r="AX7" s="164"/>
      <c r="AY7" s="164"/>
      <c r="AZ7" s="164"/>
      <c r="BA7" s="164"/>
      <c r="BB7" s="226" t="s">
        <v>50</v>
      </c>
      <c r="BC7" s="224" t="s">
        <v>47</v>
      </c>
      <c r="BD7" s="227" t="s">
        <v>51</v>
      </c>
      <c r="BE7" s="228" t="s">
        <v>52</v>
      </c>
      <c r="BF7" s="229" t="s">
        <v>53</v>
      </c>
      <c r="BG7" s="230">
        <v>45078</v>
      </c>
      <c r="BH7" s="230">
        <v>46538</v>
      </c>
      <c r="BI7" s="231">
        <f t="shared" ref="BI7:BI49" si="3">IF(DAY(BG7)&lt;=15,DATE(YEAR(BG7),MONTH(BG7),1),EOMONTH(BG7,0))</f>
        <v>45078</v>
      </c>
      <c r="BJ7" s="231">
        <f t="shared" ref="BJ7:BJ49" si="4">IF(DAY(BH7)&lt;=15,DATE(YEAR(BH7),MONTH(BH7),1),EOMONTH(BH7,0))</f>
        <v>46538</v>
      </c>
      <c r="BK7" s="225" t="s">
        <v>0</v>
      </c>
      <c r="BL7" s="227" t="s">
        <v>54</v>
      </c>
      <c r="BM7" s="186"/>
      <c r="BN7" s="190" t="s">
        <v>10</v>
      </c>
      <c r="BO7" s="190"/>
      <c r="BP7" s="190"/>
      <c r="BQ7" s="194">
        <f t="shared" ref="BQ7:BQ15" si="5">BS7-120</f>
        <v>44593</v>
      </c>
      <c r="BR7" s="194">
        <f t="shared" ref="BR7:BR48" si="6">IF(DAY(BQ7)&lt;=15,DATE(YEAR(BQ7),MONTH(BQ7),1),EOMONTH(BQ7,0))</f>
        <v>44593</v>
      </c>
      <c r="BS7" s="194">
        <f t="shared" ref="BS7:BS48" si="7">BU7</f>
        <v>44713</v>
      </c>
      <c r="BT7" s="194">
        <f t="shared" ref="BT7:BT48" si="8">IF(DAY(BS7)&lt;=15,DATE(YEAR(BS7),MONTH(BS7),1),EOMONTH(BS7,0))</f>
        <v>44713</v>
      </c>
      <c r="BU7" s="194">
        <f t="shared" ref="BU7:BU15" si="9">BW7-365</f>
        <v>44713</v>
      </c>
      <c r="BV7" s="194">
        <f t="shared" ref="BV7:BV48" si="10">IF(DAY(BU7)&lt;=15,DATE(YEAR(BU7),MONTH(BU7),1),EOMONTH(BU7,0))</f>
        <v>44713</v>
      </c>
      <c r="BW7" s="194">
        <f t="shared" ref="BW7:BW48" si="11">BG7</f>
        <v>45078</v>
      </c>
      <c r="BX7" s="194">
        <f t="shared" ref="BX7:BX48" si="12">IF(DAY(BW7)&lt;=15,DATE(YEAR(BW7),MONTH(BW7),1),EOMONTH(BW7,0))</f>
        <v>45078</v>
      </c>
    </row>
    <row r="8" spans="1:76" ht="33.950000000000003" customHeight="1">
      <c r="A8" s="146" t="s">
        <v>55</v>
      </c>
      <c r="B8" s="146" t="s">
        <v>48</v>
      </c>
      <c r="C8" s="147" t="s">
        <v>56</v>
      </c>
      <c r="D8" s="148" t="str">
        <f t="shared" ca="1" si="1"/>
        <v>En cours</v>
      </c>
      <c r="E8" s="154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333">
        <f t="shared" si="2"/>
        <v>46752</v>
      </c>
      <c r="AU8" s="164"/>
      <c r="AV8" s="164"/>
      <c r="AW8" s="164"/>
      <c r="AX8" s="164"/>
      <c r="AY8" s="164"/>
      <c r="AZ8" s="164"/>
      <c r="BA8" s="164"/>
      <c r="BB8" s="233" t="s">
        <v>50</v>
      </c>
      <c r="BC8" s="232" t="s">
        <v>55</v>
      </c>
      <c r="BD8" s="186" t="s">
        <v>51</v>
      </c>
      <c r="BE8" s="228" t="s">
        <v>52</v>
      </c>
      <c r="BF8" s="229" t="s">
        <v>53</v>
      </c>
      <c r="BG8" s="234">
        <v>45292</v>
      </c>
      <c r="BH8" s="230">
        <v>46752</v>
      </c>
      <c r="BI8" s="231">
        <f t="shared" si="3"/>
        <v>45292</v>
      </c>
      <c r="BJ8" s="231">
        <f t="shared" si="4"/>
        <v>46752</v>
      </c>
      <c r="BK8" s="225" t="s">
        <v>0</v>
      </c>
      <c r="BL8" s="186" t="s">
        <v>57</v>
      </c>
      <c r="BM8" s="186"/>
      <c r="BN8" s="190" t="s">
        <v>10</v>
      </c>
      <c r="BO8" s="190"/>
      <c r="BP8" s="190"/>
      <c r="BQ8" s="194">
        <f t="shared" si="5"/>
        <v>44807</v>
      </c>
      <c r="BR8" s="194">
        <f t="shared" si="6"/>
        <v>44805</v>
      </c>
      <c r="BS8" s="194">
        <f t="shared" si="7"/>
        <v>44927</v>
      </c>
      <c r="BT8" s="194">
        <f t="shared" si="8"/>
        <v>44927</v>
      </c>
      <c r="BU8" s="194">
        <f t="shared" si="9"/>
        <v>44927</v>
      </c>
      <c r="BV8" s="194">
        <f t="shared" si="10"/>
        <v>44927</v>
      </c>
      <c r="BW8" s="194">
        <f t="shared" si="11"/>
        <v>45292</v>
      </c>
      <c r="BX8" s="194">
        <f t="shared" si="12"/>
        <v>45292</v>
      </c>
    </row>
    <row r="9" spans="1:76" ht="33.950000000000003" customHeight="1">
      <c r="A9" s="146" t="s">
        <v>58</v>
      </c>
      <c r="B9" s="146" t="s">
        <v>48</v>
      </c>
      <c r="C9" s="147" t="s">
        <v>59</v>
      </c>
      <c r="D9" s="148" t="str">
        <f t="shared" ca="1" si="1"/>
        <v>En cours</v>
      </c>
      <c r="E9" s="15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333">
        <f t="shared" si="2"/>
        <v>46752</v>
      </c>
      <c r="AU9" s="164"/>
      <c r="AV9" s="164"/>
      <c r="AW9" s="164"/>
      <c r="AX9" s="164"/>
      <c r="AY9" s="164"/>
      <c r="AZ9" s="164"/>
      <c r="BA9" s="164"/>
      <c r="BB9" s="233" t="s">
        <v>50</v>
      </c>
      <c r="BC9" s="232" t="s">
        <v>58</v>
      </c>
      <c r="BD9" s="186" t="s">
        <v>51</v>
      </c>
      <c r="BE9" s="228" t="s">
        <v>52</v>
      </c>
      <c r="BF9" s="229" t="s">
        <v>53</v>
      </c>
      <c r="BG9" s="234">
        <v>45292</v>
      </c>
      <c r="BH9" s="230">
        <v>46752</v>
      </c>
      <c r="BI9" s="231">
        <f t="shared" si="3"/>
        <v>45292</v>
      </c>
      <c r="BJ9" s="231">
        <f t="shared" si="4"/>
        <v>46752</v>
      </c>
      <c r="BK9" s="225" t="s">
        <v>0</v>
      </c>
      <c r="BL9" s="227" t="s">
        <v>60</v>
      </c>
      <c r="BM9" s="186"/>
      <c r="BN9" s="190" t="s">
        <v>10</v>
      </c>
      <c r="BO9" s="190"/>
      <c r="BP9" s="190" t="s">
        <v>10</v>
      </c>
      <c r="BQ9" s="194">
        <f t="shared" si="5"/>
        <v>44807</v>
      </c>
      <c r="BR9" s="194">
        <f t="shared" si="6"/>
        <v>44805</v>
      </c>
      <c r="BS9" s="194">
        <f t="shared" si="7"/>
        <v>44927</v>
      </c>
      <c r="BT9" s="194">
        <f t="shared" si="8"/>
        <v>44927</v>
      </c>
      <c r="BU9" s="194">
        <f t="shared" si="9"/>
        <v>44927</v>
      </c>
      <c r="BV9" s="194">
        <f t="shared" si="10"/>
        <v>44927</v>
      </c>
      <c r="BW9" s="194">
        <f t="shared" si="11"/>
        <v>45292</v>
      </c>
      <c r="BX9" s="194">
        <f t="shared" si="12"/>
        <v>45292</v>
      </c>
    </row>
    <row r="10" spans="1:76" ht="33.950000000000003" customHeight="1">
      <c r="A10" s="146" t="s">
        <v>61</v>
      </c>
      <c r="B10" s="146" t="s">
        <v>48</v>
      </c>
      <c r="C10" s="147" t="s">
        <v>62</v>
      </c>
      <c r="D10" s="148" t="str">
        <f t="shared" ca="1" si="1"/>
        <v>En cours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333">
        <f t="shared" si="2"/>
        <v>46568</v>
      </c>
      <c r="AU10" s="164"/>
      <c r="AV10" s="164"/>
      <c r="AW10" s="164"/>
      <c r="AX10" s="164"/>
      <c r="AY10" s="164"/>
      <c r="AZ10" s="164"/>
      <c r="BA10" s="164"/>
      <c r="BB10" s="233" t="s">
        <v>63</v>
      </c>
      <c r="BC10" s="232" t="s">
        <v>61</v>
      </c>
      <c r="BD10" s="186" t="s">
        <v>51</v>
      </c>
      <c r="BE10" s="235" t="s">
        <v>52</v>
      </c>
      <c r="BF10" s="229" t="s">
        <v>53</v>
      </c>
      <c r="BG10" s="234">
        <v>45108</v>
      </c>
      <c r="BH10" s="234">
        <v>46568</v>
      </c>
      <c r="BI10" s="231">
        <f t="shared" si="3"/>
        <v>45108</v>
      </c>
      <c r="BJ10" s="231">
        <f t="shared" si="4"/>
        <v>46568</v>
      </c>
      <c r="BK10" s="225" t="s">
        <v>0</v>
      </c>
      <c r="BL10" s="227" t="s">
        <v>64</v>
      </c>
      <c r="BM10" s="186"/>
      <c r="BN10" s="190" t="s">
        <v>10</v>
      </c>
      <c r="BO10" s="190"/>
      <c r="BP10" s="190"/>
      <c r="BQ10" s="194">
        <f t="shared" si="5"/>
        <v>44623</v>
      </c>
      <c r="BR10" s="194">
        <f t="shared" si="6"/>
        <v>44621</v>
      </c>
      <c r="BS10" s="194">
        <f t="shared" si="7"/>
        <v>44743</v>
      </c>
      <c r="BT10" s="194">
        <f t="shared" si="8"/>
        <v>44743</v>
      </c>
      <c r="BU10" s="194">
        <f t="shared" si="9"/>
        <v>44743</v>
      </c>
      <c r="BV10" s="194">
        <f t="shared" si="10"/>
        <v>44743</v>
      </c>
      <c r="BW10" s="194">
        <f t="shared" si="11"/>
        <v>45108</v>
      </c>
      <c r="BX10" s="194">
        <f t="shared" si="12"/>
        <v>45108</v>
      </c>
    </row>
    <row r="11" spans="1:76" ht="33.950000000000003" hidden="1" customHeight="1">
      <c r="A11" s="146" t="s">
        <v>65</v>
      </c>
      <c r="B11" s="146" t="s">
        <v>48</v>
      </c>
      <c r="C11" s="147" t="s">
        <v>62</v>
      </c>
      <c r="D11" s="148" t="str">
        <f t="shared" ca="1" si="1"/>
        <v>À venir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333">
        <f t="shared" si="2"/>
        <v>48029</v>
      </c>
      <c r="AU11" s="164"/>
      <c r="AV11" s="164"/>
      <c r="AW11" s="164"/>
      <c r="AX11" s="164"/>
      <c r="AY11" s="164"/>
      <c r="AZ11" s="164"/>
      <c r="BA11" s="164"/>
      <c r="BB11" s="233" t="s">
        <v>63</v>
      </c>
      <c r="BC11" s="232" t="s">
        <v>66</v>
      </c>
      <c r="BD11" s="186" t="s">
        <v>51</v>
      </c>
      <c r="BE11" s="235" t="s">
        <v>52</v>
      </c>
      <c r="BF11" s="229" t="s">
        <v>53</v>
      </c>
      <c r="BG11" s="234">
        <f>BH10+1</f>
        <v>46569</v>
      </c>
      <c r="BH11" s="234">
        <f>BG11+1460</f>
        <v>48029</v>
      </c>
      <c r="BI11" s="231">
        <f t="shared" si="3"/>
        <v>46569</v>
      </c>
      <c r="BJ11" s="231">
        <f t="shared" si="4"/>
        <v>48029</v>
      </c>
      <c r="BK11" s="225" t="s">
        <v>0</v>
      </c>
      <c r="BL11" s="227" t="s">
        <v>64</v>
      </c>
      <c r="BM11" s="186"/>
      <c r="BN11" s="190" t="s">
        <v>10</v>
      </c>
      <c r="BO11" s="190"/>
      <c r="BP11" s="190"/>
      <c r="BQ11" s="194">
        <f t="shared" si="5"/>
        <v>46084</v>
      </c>
      <c r="BR11" s="194">
        <f t="shared" si="6"/>
        <v>46082</v>
      </c>
      <c r="BS11" s="194">
        <f t="shared" si="7"/>
        <v>46204</v>
      </c>
      <c r="BT11" s="194">
        <f t="shared" si="8"/>
        <v>46204</v>
      </c>
      <c r="BU11" s="194">
        <f t="shared" si="9"/>
        <v>46204</v>
      </c>
      <c r="BV11" s="194">
        <f t="shared" si="10"/>
        <v>46204</v>
      </c>
      <c r="BW11" s="194">
        <f t="shared" si="11"/>
        <v>46569</v>
      </c>
      <c r="BX11" s="194">
        <f t="shared" si="12"/>
        <v>46569</v>
      </c>
    </row>
    <row r="12" spans="1:76" ht="33.950000000000003" customHeight="1">
      <c r="A12" s="146" t="s">
        <v>67</v>
      </c>
      <c r="B12" s="146" t="s">
        <v>48</v>
      </c>
      <c r="C12" s="147" t="s">
        <v>68</v>
      </c>
      <c r="D12" s="148" t="str">
        <f t="shared" ca="1" si="1"/>
        <v>En cours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333">
        <f t="shared" si="2"/>
        <v>46568</v>
      </c>
      <c r="AU12" s="164"/>
      <c r="AV12" s="164"/>
      <c r="AW12" s="164"/>
      <c r="AX12" s="164"/>
      <c r="AY12" s="164"/>
      <c r="AZ12" s="164"/>
      <c r="BA12" s="164"/>
      <c r="BB12" s="233" t="s">
        <v>63</v>
      </c>
      <c r="BC12" s="232" t="s">
        <v>67</v>
      </c>
      <c r="BD12" s="186" t="s">
        <v>51</v>
      </c>
      <c r="BE12" s="228" t="s">
        <v>52</v>
      </c>
      <c r="BF12" s="229" t="s">
        <v>53</v>
      </c>
      <c r="BG12" s="234">
        <v>45108</v>
      </c>
      <c r="BH12" s="234">
        <v>46568</v>
      </c>
      <c r="BI12" s="231">
        <f t="shared" si="3"/>
        <v>45108</v>
      </c>
      <c r="BJ12" s="231">
        <f t="shared" si="4"/>
        <v>46568</v>
      </c>
      <c r="BK12" s="225" t="s">
        <v>0</v>
      </c>
      <c r="BL12" s="227" t="s">
        <v>69</v>
      </c>
      <c r="BM12" s="186"/>
      <c r="BN12" s="190" t="s">
        <v>10</v>
      </c>
      <c r="BO12" s="190"/>
      <c r="BP12" s="190"/>
      <c r="BQ12" s="194">
        <f t="shared" si="5"/>
        <v>44623</v>
      </c>
      <c r="BR12" s="194">
        <f t="shared" si="6"/>
        <v>44621</v>
      </c>
      <c r="BS12" s="194">
        <f t="shared" si="7"/>
        <v>44743</v>
      </c>
      <c r="BT12" s="194">
        <f t="shared" si="8"/>
        <v>44743</v>
      </c>
      <c r="BU12" s="194">
        <f t="shared" si="9"/>
        <v>44743</v>
      </c>
      <c r="BV12" s="194">
        <f t="shared" si="10"/>
        <v>44743</v>
      </c>
      <c r="BW12" s="194">
        <f t="shared" si="11"/>
        <v>45108</v>
      </c>
      <c r="BX12" s="194">
        <f t="shared" si="12"/>
        <v>45108</v>
      </c>
    </row>
    <row r="13" spans="1:76" ht="33.950000000000003" hidden="1" customHeight="1">
      <c r="A13" s="146" t="s">
        <v>65</v>
      </c>
      <c r="B13" s="146" t="s">
        <v>48</v>
      </c>
      <c r="C13" s="147" t="s">
        <v>68</v>
      </c>
      <c r="D13" s="148" t="str">
        <f t="shared" ca="1" si="1"/>
        <v>À venir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333">
        <f t="shared" si="2"/>
        <v>48029</v>
      </c>
      <c r="AU13" s="164"/>
      <c r="AV13" s="164"/>
      <c r="AW13" s="164"/>
      <c r="AX13" s="164"/>
      <c r="AY13" s="164"/>
      <c r="AZ13" s="164"/>
      <c r="BA13" s="164"/>
      <c r="BB13" s="233" t="s">
        <v>63</v>
      </c>
      <c r="BC13" s="232" t="s">
        <v>66</v>
      </c>
      <c r="BD13" s="186" t="s">
        <v>51</v>
      </c>
      <c r="BE13" s="228" t="s">
        <v>52</v>
      </c>
      <c r="BF13" s="229" t="s">
        <v>53</v>
      </c>
      <c r="BG13" s="234">
        <f>BH12+1</f>
        <v>46569</v>
      </c>
      <c r="BH13" s="234">
        <f>BG13+1460</f>
        <v>48029</v>
      </c>
      <c r="BI13" s="231">
        <f t="shared" si="3"/>
        <v>46569</v>
      </c>
      <c r="BJ13" s="231">
        <f t="shared" si="4"/>
        <v>48029</v>
      </c>
      <c r="BK13" s="225" t="s">
        <v>0</v>
      </c>
      <c r="BL13" s="227" t="s">
        <v>69</v>
      </c>
      <c r="BM13" s="186"/>
      <c r="BN13" s="190" t="s">
        <v>10</v>
      </c>
      <c r="BO13" s="190"/>
      <c r="BP13" s="190"/>
      <c r="BQ13" s="194">
        <f t="shared" si="5"/>
        <v>46084</v>
      </c>
      <c r="BR13" s="194">
        <f t="shared" si="6"/>
        <v>46082</v>
      </c>
      <c r="BS13" s="194">
        <f t="shared" si="7"/>
        <v>46204</v>
      </c>
      <c r="BT13" s="194">
        <f t="shared" si="8"/>
        <v>46204</v>
      </c>
      <c r="BU13" s="194">
        <f t="shared" si="9"/>
        <v>46204</v>
      </c>
      <c r="BV13" s="194">
        <f t="shared" si="10"/>
        <v>46204</v>
      </c>
      <c r="BW13" s="194">
        <f t="shared" si="11"/>
        <v>46569</v>
      </c>
      <c r="BX13" s="194">
        <f t="shared" si="12"/>
        <v>46569</v>
      </c>
    </row>
    <row r="14" spans="1:76" ht="33.950000000000003" customHeight="1">
      <c r="A14" s="146" t="s">
        <v>70</v>
      </c>
      <c r="B14" s="146" t="s">
        <v>48</v>
      </c>
      <c r="C14" s="147" t="s">
        <v>71</v>
      </c>
      <c r="D14" s="148" t="str">
        <f t="shared" ca="1" si="1"/>
        <v>En cours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333">
        <f t="shared" si="2"/>
        <v>45626</v>
      </c>
      <c r="AU14" s="164"/>
      <c r="AV14" s="164"/>
      <c r="AW14" s="164"/>
      <c r="AX14" s="164"/>
      <c r="AY14" s="164"/>
      <c r="AZ14" s="164"/>
      <c r="BA14" s="164"/>
      <c r="BB14" s="233" t="s">
        <v>72</v>
      </c>
      <c r="BC14" s="232" t="s">
        <v>70</v>
      </c>
      <c r="BD14" s="186" t="s">
        <v>51</v>
      </c>
      <c r="BE14" s="228" t="s">
        <v>52</v>
      </c>
      <c r="BF14" s="229" t="s">
        <v>53</v>
      </c>
      <c r="BG14" s="234">
        <v>44317</v>
      </c>
      <c r="BH14" s="234">
        <v>45626</v>
      </c>
      <c r="BI14" s="231">
        <f t="shared" si="3"/>
        <v>44317</v>
      </c>
      <c r="BJ14" s="231">
        <f t="shared" si="4"/>
        <v>45626</v>
      </c>
      <c r="BK14" s="225" t="s">
        <v>0</v>
      </c>
      <c r="BL14" s="227" t="s">
        <v>73</v>
      </c>
      <c r="BM14" s="186"/>
      <c r="BN14" s="190" t="s">
        <v>10</v>
      </c>
      <c r="BO14" s="190"/>
      <c r="BP14" s="190"/>
      <c r="BQ14" s="194">
        <f t="shared" si="5"/>
        <v>43832</v>
      </c>
      <c r="BR14" s="194">
        <f t="shared" si="6"/>
        <v>43831</v>
      </c>
      <c r="BS14" s="194">
        <f t="shared" si="7"/>
        <v>43952</v>
      </c>
      <c r="BT14" s="194">
        <f t="shared" si="8"/>
        <v>43952</v>
      </c>
      <c r="BU14" s="194">
        <f t="shared" si="9"/>
        <v>43952</v>
      </c>
      <c r="BV14" s="194">
        <f t="shared" si="10"/>
        <v>43952</v>
      </c>
      <c r="BW14" s="194">
        <f t="shared" si="11"/>
        <v>44317</v>
      </c>
      <c r="BX14" s="194">
        <f t="shared" si="12"/>
        <v>44317</v>
      </c>
    </row>
    <row r="15" spans="1:76" ht="33.950000000000003" customHeight="1">
      <c r="A15" s="146" t="s">
        <v>74</v>
      </c>
      <c r="B15" s="146" t="s">
        <v>48</v>
      </c>
      <c r="C15" s="147" t="s">
        <v>75</v>
      </c>
      <c r="D15" s="148" t="str">
        <f t="shared" ca="1" si="1"/>
        <v>À venir</v>
      </c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333">
        <f t="shared" si="2"/>
        <v>47056</v>
      </c>
      <c r="AU15" s="164"/>
      <c r="AV15" s="164"/>
      <c r="AW15" s="164"/>
      <c r="AX15" s="164"/>
      <c r="AY15" s="164"/>
      <c r="AZ15" s="164"/>
      <c r="BA15" s="164"/>
      <c r="BB15" s="233" t="s">
        <v>72</v>
      </c>
      <c r="BC15" s="232" t="s">
        <v>66</v>
      </c>
      <c r="BD15" s="186" t="s">
        <v>51</v>
      </c>
      <c r="BE15" s="228" t="s">
        <v>52</v>
      </c>
      <c r="BF15" s="229" t="s">
        <v>53</v>
      </c>
      <c r="BG15" s="234">
        <v>45597</v>
      </c>
      <c r="BH15" s="234">
        <v>47056</v>
      </c>
      <c r="BI15" s="231">
        <f t="shared" si="3"/>
        <v>45597</v>
      </c>
      <c r="BJ15" s="231">
        <f t="shared" si="4"/>
        <v>47057</v>
      </c>
      <c r="BK15" s="225" t="s">
        <v>0</v>
      </c>
      <c r="BL15" s="227" t="s">
        <v>76</v>
      </c>
      <c r="BM15" s="186"/>
      <c r="BN15" s="190" t="s">
        <v>10</v>
      </c>
      <c r="BO15" s="190"/>
      <c r="BP15" s="190"/>
      <c r="BQ15" s="194">
        <f t="shared" si="5"/>
        <v>45112</v>
      </c>
      <c r="BR15" s="194">
        <f t="shared" si="6"/>
        <v>45108</v>
      </c>
      <c r="BS15" s="194">
        <f t="shared" si="7"/>
        <v>45232</v>
      </c>
      <c r="BT15" s="194">
        <f t="shared" si="8"/>
        <v>45231</v>
      </c>
      <c r="BU15" s="194">
        <f t="shared" si="9"/>
        <v>45232</v>
      </c>
      <c r="BV15" s="194">
        <f t="shared" si="10"/>
        <v>45231</v>
      </c>
      <c r="BW15" s="194">
        <f t="shared" si="11"/>
        <v>45597</v>
      </c>
      <c r="BX15" s="194">
        <f t="shared" si="12"/>
        <v>45597</v>
      </c>
    </row>
    <row r="16" spans="1:76" ht="33.950000000000003" customHeight="1">
      <c r="A16" s="146" t="s">
        <v>77</v>
      </c>
      <c r="B16" s="146" t="s">
        <v>48</v>
      </c>
      <c r="C16" s="147" t="s">
        <v>78</v>
      </c>
      <c r="D16" s="148" t="str">
        <f t="shared" ca="1" si="1"/>
        <v>À venir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333">
        <f t="shared" si="2"/>
        <v>47056</v>
      </c>
      <c r="AU16" s="164"/>
      <c r="AV16" s="164"/>
      <c r="AW16" s="164"/>
      <c r="AX16" s="164"/>
      <c r="AY16" s="164"/>
      <c r="AZ16" s="164"/>
      <c r="BA16" s="164"/>
      <c r="BB16" s="233" t="s">
        <v>72</v>
      </c>
      <c r="BC16" s="232" t="s">
        <v>77</v>
      </c>
      <c r="BD16" s="186" t="s">
        <v>51</v>
      </c>
      <c r="BE16" s="228" t="s">
        <v>52</v>
      </c>
      <c r="BF16" s="229" t="s">
        <v>53</v>
      </c>
      <c r="BG16" s="234">
        <v>45597</v>
      </c>
      <c r="BH16" s="234">
        <v>47056</v>
      </c>
      <c r="BI16" s="231">
        <f t="shared" si="3"/>
        <v>45597</v>
      </c>
      <c r="BJ16" s="231">
        <f t="shared" si="4"/>
        <v>47057</v>
      </c>
      <c r="BK16" s="225" t="s">
        <v>0</v>
      </c>
      <c r="BL16" s="186" t="s">
        <v>79</v>
      </c>
      <c r="BM16" s="186"/>
      <c r="BN16" s="190" t="s">
        <v>10</v>
      </c>
      <c r="BO16" s="190"/>
      <c r="BP16" s="190" t="s">
        <v>10</v>
      </c>
      <c r="BQ16" s="194">
        <f>BS16-150</f>
        <v>45297</v>
      </c>
      <c r="BR16" s="194">
        <f t="shared" si="6"/>
        <v>45292</v>
      </c>
      <c r="BS16" s="194">
        <f t="shared" si="7"/>
        <v>45447</v>
      </c>
      <c r="BT16" s="194">
        <f t="shared" si="8"/>
        <v>45444</v>
      </c>
      <c r="BU16" s="194">
        <f>BW16-120-30</f>
        <v>45447</v>
      </c>
      <c r="BV16" s="194">
        <f t="shared" si="10"/>
        <v>45444</v>
      </c>
      <c r="BW16" s="194">
        <f t="shared" si="11"/>
        <v>45597</v>
      </c>
      <c r="BX16" s="194">
        <f t="shared" si="12"/>
        <v>45597</v>
      </c>
    </row>
    <row r="17" spans="1:76" ht="33.950000000000003" customHeight="1">
      <c r="A17" s="146" t="s">
        <v>80</v>
      </c>
      <c r="B17" s="146" t="s">
        <v>48</v>
      </c>
      <c r="C17" s="147" t="s">
        <v>81</v>
      </c>
      <c r="D17" s="148" t="str">
        <f t="shared" ca="1" si="1"/>
        <v>En cours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333">
        <f t="shared" si="2"/>
        <v>46477</v>
      </c>
      <c r="AU17" s="164"/>
      <c r="AV17" s="164"/>
      <c r="AW17" s="164"/>
      <c r="AX17" s="164"/>
      <c r="AY17" s="164"/>
      <c r="AZ17" s="164"/>
      <c r="BA17" s="164"/>
      <c r="BB17" s="233" t="s">
        <v>82</v>
      </c>
      <c r="BC17" s="232" t="s">
        <v>80</v>
      </c>
      <c r="BD17" s="186" t="s">
        <v>51</v>
      </c>
      <c r="BE17" s="228" t="s">
        <v>52</v>
      </c>
      <c r="BF17" s="229" t="s">
        <v>53</v>
      </c>
      <c r="BG17" s="234">
        <v>45017</v>
      </c>
      <c r="BH17" s="234">
        <v>46477</v>
      </c>
      <c r="BI17" s="231">
        <f t="shared" si="3"/>
        <v>45017</v>
      </c>
      <c r="BJ17" s="231">
        <f t="shared" si="4"/>
        <v>46477</v>
      </c>
      <c r="BK17" s="225" t="s">
        <v>0</v>
      </c>
      <c r="BL17" s="186" t="s">
        <v>83</v>
      </c>
      <c r="BM17" s="186"/>
      <c r="BN17" s="190" t="s">
        <v>10</v>
      </c>
      <c r="BO17" s="190"/>
      <c r="BP17" s="190"/>
      <c r="BQ17" s="194">
        <f>BS17-120</f>
        <v>44532</v>
      </c>
      <c r="BR17" s="194">
        <f t="shared" si="6"/>
        <v>44531</v>
      </c>
      <c r="BS17" s="194">
        <f t="shared" si="7"/>
        <v>44652</v>
      </c>
      <c r="BT17" s="194">
        <f t="shared" si="8"/>
        <v>44652</v>
      </c>
      <c r="BU17" s="194">
        <f t="shared" ref="BU17:BU24" si="13">BW17-365</f>
        <v>44652</v>
      </c>
      <c r="BV17" s="194">
        <f t="shared" si="10"/>
        <v>44652</v>
      </c>
      <c r="BW17" s="194">
        <f t="shared" si="11"/>
        <v>45017</v>
      </c>
      <c r="BX17" s="194">
        <f t="shared" si="12"/>
        <v>45017</v>
      </c>
    </row>
    <row r="18" spans="1:76" ht="33.950000000000003" hidden="1" customHeight="1">
      <c r="A18" s="146" t="s">
        <v>65</v>
      </c>
      <c r="B18" s="146" t="s">
        <v>48</v>
      </c>
      <c r="C18" s="147" t="s">
        <v>81</v>
      </c>
      <c r="D18" s="148" t="str">
        <f t="shared" ca="1" si="1"/>
        <v>À venir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333">
        <f t="shared" si="2"/>
        <v>47938</v>
      </c>
      <c r="AU18" s="164"/>
      <c r="AV18" s="164"/>
      <c r="AW18" s="164"/>
      <c r="AX18" s="164"/>
      <c r="AY18" s="164"/>
      <c r="AZ18" s="164"/>
      <c r="BA18" s="164"/>
      <c r="BB18" s="233" t="s">
        <v>82</v>
      </c>
      <c r="BC18" s="232" t="s">
        <v>66</v>
      </c>
      <c r="BD18" s="186" t="s">
        <v>51</v>
      </c>
      <c r="BE18" s="228" t="s">
        <v>52</v>
      </c>
      <c r="BF18" s="229" t="s">
        <v>53</v>
      </c>
      <c r="BG18" s="234">
        <f>BH17+1</f>
        <v>46478</v>
      </c>
      <c r="BH18" s="234">
        <f>BG18+1460</f>
        <v>47938</v>
      </c>
      <c r="BI18" s="231">
        <f t="shared" si="3"/>
        <v>46478</v>
      </c>
      <c r="BJ18" s="231">
        <f t="shared" si="4"/>
        <v>47938</v>
      </c>
      <c r="BK18" s="225" t="s">
        <v>0</v>
      </c>
      <c r="BL18" s="186" t="s">
        <v>83</v>
      </c>
      <c r="BM18" s="186"/>
      <c r="BN18" s="190" t="s">
        <v>10</v>
      </c>
      <c r="BO18" s="190"/>
      <c r="BP18" s="190"/>
      <c r="BQ18" s="194">
        <f>BS18-152</f>
        <v>45961</v>
      </c>
      <c r="BR18" s="194">
        <f t="shared" si="6"/>
        <v>45961</v>
      </c>
      <c r="BS18" s="194">
        <f t="shared" si="7"/>
        <v>46113</v>
      </c>
      <c r="BT18" s="194">
        <f t="shared" si="8"/>
        <v>46113</v>
      </c>
      <c r="BU18" s="194">
        <f t="shared" si="13"/>
        <v>46113</v>
      </c>
      <c r="BV18" s="194">
        <f t="shared" si="10"/>
        <v>46113</v>
      </c>
      <c r="BW18" s="194">
        <f t="shared" si="11"/>
        <v>46478</v>
      </c>
      <c r="BX18" s="194">
        <f t="shared" si="12"/>
        <v>46478</v>
      </c>
    </row>
    <row r="19" spans="1:76" ht="33.950000000000003" customHeight="1">
      <c r="A19" s="146" t="s">
        <v>84</v>
      </c>
      <c r="B19" s="146" t="s">
        <v>48</v>
      </c>
      <c r="C19" s="147" t="s">
        <v>85</v>
      </c>
      <c r="D19" s="148" t="str">
        <f t="shared" ca="1" si="1"/>
        <v>En cours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333">
        <f t="shared" si="2"/>
        <v>46477</v>
      </c>
      <c r="AU19" s="164"/>
      <c r="AV19" s="164"/>
      <c r="AW19" s="164"/>
      <c r="AX19" s="164"/>
      <c r="AY19" s="164"/>
      <c r="AZ19" s="164"/>
      <c r="BA19" s="164"/>
      <c r="BB19" s="233" t="s">
        <v>82</v>
      </c>
      <c r="BC19" s="232" t="s">
        <v>84</v>
      </c>
      <c r="BD19" s="186" t="s">
        <v>51</v>
      </c>
      <c r="BE19" s="228" t="s">
        <v>52</v>
      </c>
      <c r="BF19" s="229" t="s">
        <v>53</v>
      </c>
      <c r="BG19" s="230">
        <v>45017</v>
      </c>
      <c r="BH19" s="234">
        <v>46477</v>
      </c>
      <c r="BI19" s="231">
        <f t="shared" si="3"/>
        <v>45017</v>
      </c>
      <c r="BJ19" s="231">
        <f t="shared" si="4"/>
        <v>46477</v>
      </c>
      <c r="BK19" s="225" t="s">
        <v>0</v>
      </c>
      <c r="BL19" s="227" t="s">
        <v>86</v>
      </c>
      <c r="BM19" s="186"/>
      <c r="BN19" s="190" t="s">
        <v>10</v>
      </c>
      <c r="BO19" s="190"/>
      <c r="BP19" s="190"/>
      <c r="BQ19" s="194">
        <f>BS19-120</f>
        <v>44532</v>
      </c>
      <c r="BR19" s="194">
        <f t="shared" si="6"/>
        <v>44531</v>
      </c>
      <c r="BS19" s="194">
        <f t="shared" si="7"/>
        <v>44652</v>
      </c>
      <c r="BT19" s="194">
        <f t="shared" si="8"/>
        <v>44652</v>
      </c>
      <c r="BU19" s="194">
        <f t="shared" si="13"/>
        <v>44652</v>
      </c>
      <c r="BV19" s="194">
        <f t="shared" si="10"/>
        <v>44652</v>
      </c>
      <c r="BW19" s="194">
        <f t="shared" si="11"/>
        <v>45017</v>
      </c>
      <c r="BX19" s="194">
        <f t="shared" si="12"/>
        <v>45017</v>
      </c>
    </row>
    <row r="20" spans="1:76" ht="33.950000000000003" hidden="1" customHeight="1">
      <c r="A20" s="146" t="s">
        <v>65</v>
      </c>
      <c r="B20" s="146" t="s">
        <v>48</v>
      </c>
      <c r="C20" s="147" t="s">
        <v>85</v>
      </c>
      <c r="D20" s="148" t="str">
        <f t="shared" ca="1" si="1"/>
        <v>À venir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333">
        <f t="shared" si="2"/>
        <v>47938</v>
      </c>
      <c r="AU20" s="164"/>
      <c r="AV20" s="164"/>
      <c r="AW20" s="164"/>
      <c r="AX20" s="164"/>
      <c r="AY20" s="164"/>
      <c r="AZ20" s="164"/>
      <c r="BA20" s="164"/>
      <c r="BB20" s="233" t="s">
        <v>82</v>
      </c>
      <c r="BC20" s="232" t="s">
        <v>66</v>
      </c>
      <c r="BD20" s="227" t="s">
        <v>51</v>
      </c>
      <c r="BE20" s="228" t="s">
        <v>52</v>
      </c>
      <c r="BF20" s="229" t="s">
        <v>53</v>
      </c>
      <c r="BG20" s="234">
        <f>BH19+1</f>
        <v>46478</v>
      </c>
      <c r="BH20" s="234">
        <f>BG20+1460</f>
        <v>47938</v>
      </c>
      <c r="BI20" s="231">
        <f t="shared" si="3"/>
        <v>46478</v>
      </c>
      <c r="BJ20" s="231">
        <f t="shared" si="4"/>
        <v>47938</v>
      </c>
      <c r="BK20" s="225" t="s">
        <v>0</v>
      </c>
      <c r="BL20" s="227" t="s">
        <v>86</v>
      </c>
      <c r="BM20" s="186"/>
      <c r="BN20" s="190" t="s">
        <v>10</v>
      </c>
      <c r="BO20" s="190"/>
      <c r="BP20" s="190"/>
      <c r="BQ20" s="194">
        <f>BS20-152</f>
        <v>45961</v>
      </c>
      <c r="BR20" s="194">
        <f t="shared" si="6"/>
        <v>45961</v>
      </c>
      <c r="BS20" s="194">
        <f t="shared" si="7"/>
        <v>46113</v>
      </c>
      <c r="BT20" s="194">
        <f t="shared" si="8"/>
        <v>46113</v>
      </c>
      <c r="BU20" s="194">
        <f t="shared" si="13"/>
        <v>46113</v>
      </c>
      <c r="BV20" s="194">
        <f t="shared" si="10"/>
        <v>46113</v>
      </c>
      <c r="BW20" s="194">
        <f t="shared" si="11"/>
        <v>46478</v>
      </c>
      <c r="BX20" s="194">
        <f t="shared" si="12"/>
        <v>46478</v>
      </c>
    </row>
    <row r="21" spans="1:76" ht="33.950000000000003" customHeight="1">
      <c r="A21" s="146" t="s">
        <v>87</v>
      </c>
      <c r="B21" s="146" t="s">
        <v>48</v>
      </c>
      <c r="C21" s="147" t="s">
        <v>88</v>
      </c>
      <c r="D21" s="148" t="str">
        <f t="shared" ca="1" si="1"/>
        <v>En cours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333">
        <f t="shared" si="2"/>
        <v>46691</v>
      </c>
      <c r="AU21" s="164"/>
      <c r="AV21" s="164"/>
      <c r="AW21" s="164"/>
      <c r="AX21" s="164"/>
      <c r="AY21" s="164"/>
      <c r="AZ21" s="164"/>
      <c r="BA21" s="164"/>
      <c r="BB21" s="236" t="s">
        <v>89</v>
      </c>
      <c r="BC21" s="232" t="s">
        <v>87</v>
      </c>
      <c r="BD21" s="227" t="s">
        <v>51</v>
      </c>
      <c r="BE21" s="228" t="s">
        <v>52</v>
      </c>
      <c r="BF21" s="229" t="s">
        <v>53</v>
      </c>
      <c r="BG21" s="234">
        <v>45231</v>
      </c>
      <c r="BH21" s="234">
        <v>46691</v>
      </c>
      <c r="BI21" s="231">
        <f t="shared" si="3"/>
        <v>45231</v>
      </c>
      <c r="BJ21" s="231">
        <f t="shared" si="4"/>
        <v>46691</v>
      </c>
      <c r="BK21" s="225" t="s">
        <v>0</v>
      </c>
      <c r="BL21" s="227" t="s">
        <v>90</v>
      </c>
      <c r="BM21" s="186"/>
      <c r="BN21" s="190" t="s">
        <v>10</v>
      </c>
      <c r="BO21" s="190"/>
      <c r="BP21" s="190"/>
      <c r="BQ21" s="194">
        <f>BS21-120</f>
        <v>44746</v>
      </c>
      <c r="BR21" s="194">
        <f t="shared" si="6"/>
        <v>44743</v>
      </c>
      <c r="BS21" s="194">
        <f t="shared" si="7"/>
        <v>44866</v>
      </c>
      <c r="BT21" s="194">
        <f t="shared" si="8"/>
        <v>44866</v>
      </c>
      <c r="BU21" s="194">
        <f t="shared" si="13"/>
        <v>44866</v>
      </c>
      <c r="BV21" s="194">
        <f t="shared" si="10"/>
        <v>44866</v>
      </c>
      <c r="BW21" s="194">
        <f t="shared" si="11"/>
        <v>45231</v>
      </c>
      <c r="BX21" s="194">
        <f t="shared" si="12"/>
        <v>45231</v>
      </c>
    </row>
    <row r="22" spans="1:76" ht="33.950000000000003" hidden="1" customHeight="1">
      <c r="A22" s="146" t="s">
        <v>65</v>
      </c>
      <c r="B22" s="146" t="s">
        <v>48</v>
      </c>
      <c r="C22" s="147" t="s">
        <v>88</v>
      </c>
      <c r="D22" s="148" t="str">
        <f t="shared" ca="1" si="1"/>
        <v>À venir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333">
        <f t="shared" si="2"/>
        <v>48152</v>
      </c>
      <c r="AU22" s="164"/>
      <c r="AV22" s="164"/>
      <c r="AW22" s="164"/>
      <c r="AX22" s="164"/>
      <c r="AY22" s="164"/>
      <c r="AZ22" s="164"/>
      <c r="BA22" s="164"/>
      <c r="BB22" s="233" t="s">
        <v>89</v>
      </c>
      <c r="BC22" s="232" t="s">
        <v>66</v>
      </c>
      <c r="BD22" s="227" t="s">
        <v>51</v>
      </c>
      <c r="BE22" s="228" t="s">
        <v>52</v>
      </c>
      <c r="BF22" s="229" t="s">
        <v>53</v>
      </c>
      <c r="BG22" s="234">
        <f>BH21+1</f>
        <v>46692</v>
      </c>
      <c r="BH22" s="234">
        <f>BG22+1460</f>
        <v>48152</v>
      </c>
      <c r="BI22" s="231">
        <f t="shared" si="3"/>
        <v>46692</v>
      </c>
      <c r="BJ22" s="231">
        <f t="shared" si="4"/>
        <v>48152</v>
      </c>
      <c r="BK22" s="225" t="s">
        <v>0</v>
      </c>
      <c r="BL22" s="227" t="s">
        <v>90</v>
      </c>
      <c r="BM22" s="186"/>
      <c r="BN22" s="190" t="s">
        <v>10</v>
      </c>
      <c r="BO22" s="190"/>
      <c r="BP22" s="190"/>
      <c r="BQ22" s="194">
        <f>BS22-120-60</f>
        <v>46147</v>
      </c>
      <c r="BR22" s="194">
        <f t="shared" si="6"/>
        <v>46143</v>
      </c>
      <c r="BS22" s="194">
        <f t="shared" si="7"/>
        <v>46327</v>
      </c>
      <c r="BT22" s="194">
        <f t="shared" si="8"/>
        <v>46327</v>
      </c>
      <c r="BU22" s="194">
        <f t="shared" si="13"/>
        <v>46327</v>
      </c>
      <c r="BV22" s="194">
        <f t="shared" si="10"/>
        <v>46327</v>
      </c>
      <c r="BW22" s="194">
        <f t="shared" si="11"/>
        <v>46692</v>
      </c>
      <c r="BX22" s="194">
        <f t="shared" si="12"/>
        <v>46692</v>
      </c>
    </row>
    <row r="23" spans="1:76" ht="33.950000000000003" customHeight="1">
      <c r="A23" s="146" t="s">
        <v>91</v>
      </c>
      <c r="B23" s="146" t="s">
        <v>48</v>
      </c>
      <c r="C23" s="147" t="s">
        <v>92</v>
      </c>
      <c r="D23" s="148" t="str">
        <f t="shared" ca="1" si="1"/>
        <v>En cours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333">
        <f t="shared" si="2"/>
        <v>46691</v>
      </c>
      <c r="AU23" s="164"/>
      <c r="AV23" s="164"/>
      <c r="AW23" s="164"/>
      <c r="AX23" s="164"/>
      <c r="AY23" s="164"/>
      <c r="AZ23" s="164"/>
      <c r="BA23" s="164"/>
      <c r="BB23" s="236" t="s">
        <v>89</v>
      </c>
      <c r="BC23" s="232" t="s">
        <v>91</v>
      </c>
      <c r="BD23" s="186" t="s">
        <v>51</v>
      </c>
      <c r="BE23" s="235" t="s">
        <v>52</v>
      </c>
      <c r="BF23" s="229" t="s">
        <v>53</v>
      </c>
      <c r="BG23" s="234">
        <v>45231</v>
      </c>
      <c r="BH23" s="234">
        <v>46691</v>
      </c>
      <c r="BI23" s="231">
        <f t="shared" si="3"/>
        <v>45231</v>
      </c>
      <c r="BJ23" s="231">
        <f t="shared" si="4"/>
        <v>46691</v>
      </c>
      <c r="BK23" s="225" t="s">
        <v>0</v>
      </c>
      <c r="BL23" s="227" t="s">
        <v>93</v>
      </c>
      <c r="BM23" s="186"/>
      <c r="BN23" s="190" t="s">
        <v>10</v>
      </c>
      <c r="BO23" s="190"/>
      <c r="BP23" s="190"/>
      <c r="BQ23" s="194">
        <f>BS23-120</f>
        <v>44746</v>
      </c>
      <c r="BR23" s="194">
        <f t="shared" si="6"/>
        <v>44743</v>
      </c>
      <c r="BS23" s="194">
        <f t="shared" si="7"/>
        <v>44866</v>
      </c>
      <c r="BT23" s="194">
        <f t="shared" si="8"/>
        <v>44866</v>
      </c>
      <c r="BU23" s="194">
        <f t="shared" si="13"/>
        <v>44866</v>
      </c>
      <c r="BV23" s="194">
        <f t="shared" si="10"/>
        <v>44866</v>
      </c>
      <c r="BW23" s="194">
        <f t="shared" si="11"/>
        <v>45231</v>
      </c>
      <c r="BX23" s="194">
        <f t="shared" si="12"/>
        <v>45231</v>
      </c>
    </row>
    <row r="24" spans="1:76" ht="33.950000000000003" hidden="1" customHeight="1">
      <c r="A24" s="146" t="s">
        <v>65</v>
      </c>
      <c r="B24" s="146" t="s">
        <v>48</v>
      </c>
      <c r="C24" s="147" t="s">
        <v>92</v>
      </c>
      <c r="D24" s="148" t="str">
        <f t="shared" ca="1" si="1"/>
        <v>À venir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333">
        <f t="shared" si="2"/>
        <v>48152</v>
      </c>
      <c r="AU24" s="164"/>
      <c r="AV24" s="164"/>
      <c r="AW24" s="164"/>
      <c r="AX24" s="164"/>
      <c r="AY24" s="164"/>
      <c r="AZ24" s="164"/>
      <c r="BA24" s="164"/>
      <c r="BB24" s="233" t="s">
        <v>89</v>
      </c>
      <c r="BC24" s="232" t="s">
        <v>66</v>
      </c>
      <c r="BD24" s="186" t="s">
        <v>51</v>
      </c>
      <c r="BE24" s="235" t="s">
        <v>52</v>
      </c>
      <c r="BF24" s="229" t="s">
        <v>53</v>
      </c>
      <c r="BG24" s="234">
        <f>BH23+1</f>
        <v>46692</v>
      </c>
      <c r="BH24" s="234">
        <f>BG24+1460</f>
        <v>48152</v>
      </c>
      <c r="BI24" s="231">
        <f t="shared" si="3"/>
        <v>46692</v>
      </c>
      <c r="BJ24" s="231">
        <f t="shared" si="4"/>
        <v>48152</v>
      </c>
      <c r="BK24" s="225" t="s">
        <v>0</v>
      </c>
      <c r="BL24" s="227" t="s">
        <v>93</v>
      </c>
      <c r="BM24" s="186"/>
      <c r="BN24" s="190" t="s">
        <v>10</v>
      </c>
      <c r="BO24" s="190"/>
      <c r="BP24" s="190"/>
      <c r="BQ24" s="194">
        <f>BS24-120-60</f>
        <v>46147</v>
      </c>
      <c r="BR24" s="194">
        <f t="shared" si="6"/>
        <v>46143</v>
      </c>
      <c r="BS24" s="194">
        <f t="shared" si="7"/>
        <v>46327</v>
      </c>
      <c r="BT24" s="194">
        <f t="shared" si="8"/>
        <v>46327</v>
      </c>
      <c r="BU24" s="194">
        <f t="shared" si="13"/>
        <v>46327</v>
      </c>
      <c r="BV24" s="194">
        <f t="shared" si="10"/>
        <v>46327</v>
      </c>
      <c r="BW24" s="194">
        <f t="shared" si="11"/>
        <v>46692</v>
      </c>
      <c r="BX24" s="194">
        <f t="shared" si="12"/>
        <v>46692</v>
      </c>
    </row>
    <row r="25" spans="1:76" ht="33.950000000000003" customHeight="1">
      <c r="A25" s="146" t="s">
        <v>94</v>
      </c>
      <c r="B25" s="146" t="s">
        <v>95</v>
      </c>
      <c r="C25" s="147" t="s">
        <v>96</v>
      </c>
      <c r="D25" s="148" t="str">
        <f t="shared" ca="1" si="1"/>
        <v>En cours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333">
        <f t="shared" si="2"/>
        <v>46766</v>
      </c>
      <c r="AU25" s="164"/>
      <c r="AV25" s="164"/>
      <c r="AW25" s="164"/>
      <c r="AX25" s="164"/>
      <c r="AY25" s="164"/>
      <c r="AZ25" s="164"/>
      <c r="BA25" s="164"/>
      <c r="BB25" s="233" t="s">
        <v>97</v>
      </c>
      <c r="BC25" s="232" t="s">
        <v>94</v>
      </c>
      <c r="BD25" s="237" t="s">
        <v>51</v>
      </c>
      <c r="BE25" s="235" t="s">
        <v>52</v>
      </c>
      <c r="BF25" s="229" t="s">
        <v>53</v>
      </c>
      <c r="BG25" s="234">
        <v>45307</v>
      </c>
      <c r="BH25" s="234">
        <v>46766</v>
      </c>
      <c r="BI25" s="231">
        <f t="shared" si="3"/>
        <v>45322</v>
      </c>
      <c r="BJ25" s="231">
        <f t="shared" si="4"/>
        <v>46753</v>
      </c>
      <c r="BK25" s="225" t="s">
        <v>0</v>
      </c>
      <c r="BL25" s="227" t="s">
        <v>98</v>
      </c>
      <c r="BM25" s="186"/>
      <c r="BN25" s="190" t="s">
        <v>10</v>
      </c>
      <c r="BO25" s="190"/>
      <c r="BP25" s="190" t="s">
        <v>10</v>
      </c>
      <c r="BQ25" s="238">
        <f>BS25-90</f>
        <v>45037</v>
      </c>
      <c r="BR25" s="238">
        <f t="shared" si="6"/>
        <v>45046</v>
      </c>
      <c r="BS25" s="238">
        <f t="shared" si="7"/>
        <v>45127</v>
      </c>
      <c r="BT25" s="238">
        <f t="shared" si="8"/>
        <v>45138</v>
      </c>
      <c r="BU25" s="238">
        <f>BW25-180</f>
        <v>45127</v>
      </c>
      <c r="BV25" s="238">
        <f t="shared" si="10"/>
        <v>45138</v>
      </c>
      <c r="BW25" s="238">
        <f t="shared" si="11"/>
        <v>45307</v>
      </c>
      <c r="BX25" s="238">
        <f t="shared" si="12"/>
        <v>45322</v>
      </c>
    </row>
    <row r="26" spans="1:76" ht="33.950000000000003" customHeight="1">
      <c r="A26" s="146" t="s">
        <v>99</v>
      </c>
      <c r="B26" s="146" t="s">
        <v>48</v>
      </c>
      <c r="C26" s="147" t="s">
        <v>100</v>
      </c>
      <c r="D26" s="148" t="str">
        <f t="shared" ca="1" si="1"/>
        <v>En cours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333">
        <f t="shared" si="2"/>
        <v>45992</v>
      </c>
      <c r="AP26" s="202"/>
      <c r="AU26" s="164"/>
      <c r="AV26" s="164"/>
      <c r="AW26" s="164"/>
      <c r="AX26" s="164"/>
      <c r="AY26" s="164"/>
      <c r="AZ26" s="164"/>
      <c r="BA26" s="164"/>
      <c r="BB26" s="233" t="s">
        <v>101</v>
      </c>
      <c r="BC26" s="239" t="s">
        <v>99</v>
      </c>
      <c r="BD26" s="237" t="s">
        <v>51</v>
      </c>
      <c r="BE26" s="235" t="s">
        <v>52</v>
      </c>
      <c r="BF26" s="229" t="s">
        <v>53</v>
      </c>
      <c r="BG26" s="234">
        <v>44562</v>
      </c>
      <c r="BH26" s="240">
        <v>45992</v>
      </c>
      <c r="BI26" s="231">
        <f t="shared" si="3"/>
        <v>44562</v>
      </c>
      <c r="BJ26" s="231">
        <f t="shared" si="4"/>
        <v>45992</v>
      </c>
      <c r="BK26" s="225" t="s">
        <v>0</v>
      </c>
      <c r="BL26" s="227" t="s">
        <v>102</v>
      </c>
      <c r="BM26" s="186"/>
      <c r="BN26" s="190" t="s">
        <v>10</v>
      </c>
      <c r="BO26" s="190"/>
      <c r="BP26" s="190"/>
      <c r="BQ26" s="194">
        <f>BS26-120</f>
        <v>44077</v>
      </c>
      <c r="BR26" s="194">
        <f t="shared" si="6"/>
        <v>44075</v>
      </c>
      <c r="BS26" s="194">
        <f t="shared" si="7"/>
        <v>44197</v>
      </c>
      <c r="BT26" s="194">
        <f t="shared" si="8"/>
        <v>44197</v>
      </c>
      <c r="BU26" s="194">
        <f>BW26-365</f>
        <v>44197</v>
      </c>
      <c r="BV26" s="194">
        <f t="shared" si="10"/>
        <v>44197</v>
      </c>
      <c r="BW26" s="194">
        <f t="shared" si="11"/>
        <v>44562</v>
      </c>
      <c r="BX26" s="194">
        <f t="shared" si="12"/>
        <v>44562</v>
      </c>
    </row>
    <row r="27" spans="1:76" ht="33.950000000000003" customHeight="1">
      <c r="A27" s="146" t="s">
        <v>74</v>
      </c>
      <c r="B27" s="146" t="s">
        <v>48</v>
      </c>
      <c r="C27" s="147" t="s">
        <v>100</v>
      </c>
      <c r="D27" s="148" t="str">
        <f t="shared" ca="1" si="1"/>
        <v>À venir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333">
        <f t="shared" si="2"/>
        <v>47482</v>
      </c>
      <c r="AP27" s="202"/>
      <c r="AU27" s="164"/>
      <c r="AV27" s="164"/>
      <c r="AW27" s="164"/>
      <c r="AX27" s="164"/>
      <c r="AY27" s="164"/>
      <c r="AZ27" s="164"/>
      <c r="BA27" s="164"/>
      <c r="BB27" s="233" t="s">
        <v>101</v>
      </c>
      <c r="BC27" s="232" t="s">
        <v>66</v>
      </c>
      <c r="BD27" s="237" t="s">
        <v>51</v>
      </c>
      <c r="BE27" s="235" t="s">
        <v>52</v>
      </c>
      <c r="BF27" s="229" t="s">
        <v>53</v>
      </c>
      <c r="BG27" s="234">
        <f>BH26+30</f>
        <v>46022</v>
      </c>
      <c r="BH27" s="240">
        <f>BG27+1460</f>
        <v>47482</v>
      </c>
      <c r="BI27" s="231">
        <f t="shared" si="3"/>
        <v>46022</v>
      </c>
      <c r="BJ27" s="231">
        <f t="shared" si="4"/>
        <v>47483</v>
      </c>
      <c r="BK27" s="225" t="s">
        <v>0</v>
      </c>
      <c r="BL27" s="227" t="s">
        <v>102</v>
      </c>
      <c r="BM27" s="186"/>
      <c r="BN27" s="190" t="s">
        <v>10</v>
      </c>
      <c r="BO27" s="190"/>
      <c r="BP27" s="190"/>
      <c r="BQ27" s="194">
        <f>BS27-152</f>
        <v>45505</v>
      </c>
      <c r="BR27" s="194">
        <f t="shared" si="6"/>
        <v>45505</v>
      </c>
      <c r="BS27" s="194">
        <f t="shared" si="7"/>
        <v>45657</v>
      </c>
      <c r="BT27" s="194">
        <f t="shared" si="8"/>
        <v>45657</v>
      </c>
      <c r="BU27" s="194">
        <f>BW27-365</f>
        <v>45657</v>
      </c>
      <c r="BV27" s="194">
        <f t="shared" si="10"/>
        <v>45657</v>
      </c>
      <c r="BW27" s="194">
        <f t="shared" si="11"/>
        <v>46022</v>
      </c>
      <c r="BX27" s="194">
        <f t="shared" si="12"/>
        <v>46022</v>
      </c>
    </row>
    <row r="28" spans="1:76" ht="33.950000000000003" customHeight="1">
      <c r="A28" s="146" t="s">
        <v>103</v>
      </c>
      <c r="B28" s="146" t="s">
        <v>48</v>
      </c>
      <c r="C28" s="147" t="s">
        <v>104</v>
      </c>
      <c r="D28" s="148" t="str">
        <f t="shared" ca="1" si="1"/>
        <v>En cours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333">
        <f t="shared" si="2"/>
        <v>45627</v>
      </c>
      <c r="AP28" s="202"/>
      <c r="AU28" s="164"/>
      <c r="AV28" s="164"/>
      <c r="AW28" s="164"/>
      <c r="AX28" s="164"/>
      <c r="AY28" s="164"/>
      <c r="AZ28" s="164"/>
      <c r="BA28" s="164"/>
      <c r="BB28" s="233" t="s">
        <v>105</v>
      </c>
      <c r="BC28" s="232" t="s">
        <v>103</v>
      </c>
      <c r="BD28" s="237" t="s">
        <v>51</v>
      </c>
      <c r="BE28" s="235" t="s">
        <v>52</v>
      </c>
      <c r="BF28" s="229" t="s">
        <v>53</v>
      </c>
      <c r="BG28" s="234">
        <v>44197</v>
      </c>
      <c r="BH28" s="240">
        <v>45627</v>
      </c>
      <c r="BI28" s="231">
        <f t="shared" si="3"/>
        <v>44197</v>
      </c>
      <c r="BJ28" s="231">
        <f t="shared" si="4"/>
        <v>45627</v>
      </c>
      <c r="BK28" s="225" t="s">
        <v>0</v>
      </c>
      <c r="BL28" s="227" t="s">
        <v>106</v>
      </c>
      <c r="BM28" s="186"/>
      <c r="BN28" s="190" t="s">
        <v>10</v>
      </c>
      <c r="BO28" s="190"/>
      <c r="BP28" s="190"/>
      <c r="BQ28" s="194">
        <f>BS28-120</f>
        <v>43712</v>
      </c>
      <c r="BR28" s="194">
        <f t="shared" si="6"/>
        <v>43709</v>
      </c>
      <c r="BS28" s="194">
        <f t="shared" si="7"/>
        <v>43832</v>
      </c>
      <c r="BT28" s="194">
        <f t="shared" si="8"/>
        <v>43831</v>
      </c>
      <c r="BU28" s="194">
        <f>BW28-365</f>
        <v>43832</v>
      </c>
      <c r="BV28" s="194">
        <f t="shared" si="10"/>
        <v>43831</v>
      </c>
      <c r="BW28" s="194">
        <f t="shared" si="11"/>
        <v>44197</v>
      </c>
      <c r="BX28" s="194">
        <f t="shared" si="12"/>
        <v>44197</v>
      </c>
    </row>
    <row r="29" spans="1:76" ht="33.950000000000003" customHeight="1">
      <c r="A29" s="146" t="s">
        <v>107</v>
      </c>
      <c r="B29" s="146" t="s">
        <v>48</v>
      </c>
      <c r="C29" s="147" t="s">
        <v>104</v>
      </c>
      <c r="D29" s="148" t="str">
        <f t="shared" ca="1" si="1"/>
        <v>À venir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333">
        <f t="shared" si="2"/>
        <v>47118</v>
      </c>
      <c r="AP29" s="202"/>
      <c r="AU29" s="164"/>
      <c r="AV29" s="164"/>
      <c r="AW29" s="164"/>
      <c r="AX29" s="164"/>
      <c r="AY29" s="164"/>
      <c r="AZ29" s="164"/>
      <c r="BA29" s="164"/>
      <c r="BB29" s="233" t="s">
        <v>105</v>
      </c>
      <c r="BC29" s="239" t="s">
        <v>107</v>
      </c>
      <c r="BD29" s="237" t="s">
        <v>51</v>
      </c>
      <c r="BE29" s="235" t="s">
        <v>52</v>
      </c>
      <c r="BF29" s="229" t="s">
        <v>53</v>
      </c>
      <c r="BG29" s="234">
        <v>45658</v>
      </c>
      <c r="BH29" s="240">
        <v>47118</v>
      </c>
      <c r="BI29" s="231">
        <f t="shared" si="3"/>
        <v>45658</v>
      </c>
      <c r="BJ29" s="231">
        <f t="shared" si="4"/>
        <v>47118</v>
      </c>
      <c r="BK29" s="225" t="s">
        <v>0</v>
      </c>
      <c r="BL29" s="227" t="s">
        <v>106</v>
      </c>
      <c r="BM29" s="186"/>
      <c r="BN29" s="190" t="s">
        <v>10</v>
      </c>
      <c r="BO29" s="190"/>
      <c r="BP29" s="190"/>
      <c r="BQ29" s="194">
        <f>BS29-120</f>
        <v>45233</v>
      </c>
      <c r="BR29" s="194">
        <f t="shared" si="6"/>
        <v>45231</v>
      </c>
      <c r="BS29" s="194">
        <f t="shared" si="7"/>
        <v>45353</v>
      </c>
      <c r="BT29" s="194">
        <f t="shared" si="8"/>
        <v>45352</v>
      </c>
      <c r="BU29" s="194">
        <f>BW29-305</f>
        <v>45353</v>
      </c>
      <c r="BV29" s="194">
        <f t="shared" si="10"/>
        <v>45352</v>
      </c>
      <c r="BW29" s="194">
        <f t="shared" si="11"/>
        <v>45658</v>
      </c>
      <c r="BX29" s="194">
        <f t="shared" si="12"/>
        <v>45658</v>
      </c>
    </row>
    <row r="30" spans="1:76" ht="33.950000000000003" customHeight="1">
      <c r="A30" s="146" t="s">
        <v>108</v>
      </c>
      <c r="B30" s="146" t="s">
        <v>48</v>
      </c>
      <c r="C30" s="147" t="s">
        <v>109</v>
      </c>
      <c r="D30" s="148" t="str">
        <f t="shared" ca="1" si="1"/>
        <v>En cours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333">
        <f t="shared" si="2"/>
        <v>46220</v>
      </c>
      <c r="AU30" s="164"/>
      <c r="AV30" s="164"/>
      <c r="AW30" s="164"/>
      <c r="AX30" s="164"/>
      <c r="AY30" s="164"/>
      <c r="AZ30" s="164"/>
      <c r="BA30" s="164"/>
      <c r="BB30" s="233" t="s">
        <v>110</v>
      </c>
      <c r="BC30" s="232" t="s">
        <v>108</v>
      </c>
      <c r="BD30" s="237" t="s">
        <v>51</v>
      </c>
      <c r="BE30" s="235" t="s">
        <v>52</v>
      </c>
      <c r="BF30" s="228" t="s">
        <v>53</v>
      </c>
      <c r="BG30" s="234">
        <v>44760</v>
      </c>
      <c r="BH30" s="234">
        <v>46220</v>
      </c>
      <c r="BI30" s="231">
        <f t="shared" si="3"/>
        <v>44773</v>
      </c>
      <c r="BJ30" s="231">
        <f t="shared" si="4"/>
        <v>46234</v>
      </c>
      <c r="BK30" s="225" t="s">
        <v>0</v>
      </c>
      <c r="BL30" s="227" t="s">
        <v>111</v>
      </c>
      <c r="BM30" s="186"/>
      <c r="BN30" s="190" t="s">
        <v>10</v>
      </c>
      <c r="BO30" s="190"/>
      <c r="BP30" s="190"/>
      <c r="BQ30" s="241">
        <f>BS30-90</f>
        <v>44490</v>
      </c>
      <c r="BR30" s="241">
        <f t="shared" si="6"/>
        <v>44500</v>
      </c>
      <c r="BS30" s="241">
        <f t="shared" si="7"/>
        <v>44580</v>
      </c>
      <c r="BT30" s="241">
        <f t="shared" si="8"/>
        <v>44592</v>
      </c>
      <c r="BU30" s="241">
        <f>BW30-180</f>
        <v>44580</v>
      </c>
      <c r="BV30" s="241">
        <f t="shared" si="10"/>
        <v>44592</v>
      </c>
      <c r="BW30" s="241">
        <f t="shared" si="11"/>
        <v>44760</v>
      </c>
      <c r="BX30" s="241">
        <f t="shared" si="12"/>
        <v>44773</v>
      </c>
    </row>
    <row r="31" spans="1:76" ht="33.950000000000003" customHeight="1">
      <c r="A31" s="146" t="s">
        <v>74</v>
      </c>
      <c r="B31" s="146" t="s">
        <v>48</v>
      </c>
      <c r="C31" s="147" t="s">
        <v>109</v>
      </c>
      <c r="D31" s="148" t="str">
        <f t="shared" ca="1" si="1"/>
        <v>À venir</v>
      </c>
      <c r="E31" s="154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333">
        <f t="shared" si="2"/>
        <v>47681</v>
      </c>
      <c r="AU31" s="164"/>
      <c r="AV31" s="164"/>
      <c r="AW31" s="164"/>
      <c r="AX31" s="164"/>
      <c r="AY31" s="164"/>
      <c r="AZ31" s="164"/>
      <c r="BA31" s="164"/>
      <c r="BB31" s="233" t="s">
        <v>110</v>
      </c>
      <c r="BC31" s="232" t="s">
        <v>66</v>
      </c>
      <c r="BD31" s="237" t="s">
        <v>51</v>
      </c>
      <c r="BE31" s="235" t="s">
        <v>52</v>
      </c>
      <c r="BF31" s="228" t="s">
        <v>53</v>
      </c>
      <c r="BG31" s="234">
        <v>46221</v>
      </c>
      <c r="BH31" s="234">
        <v>47681</v>
      </c>
      <c r="BI31" s="231">
        <f t="shared" si="3"/>
        <v>46234</v>
      </c>
      <c r="BJ31" s="231">
        <f t="shared" si="4"/>
        <v>47695</v>
      </c>
      <c r="BK31" s="225" t="s">
        <v>0</v>
      </c>
      <c r="BL31" s="227" t="s">
        <v>111</v>
      </c>
      <c r="BM31" s="186"/>
      <c r="BN31" s="190" t="s">
        <v>10</v>
      </c>
      <c r="BO31" s="190"/>
      <c r="BP31" s="190"/>
      <c r="BQ31" s="241">
        <f>BS31-152</f>
        <v>45889</v>
      </c>
      <c r="BR31" s="241">
        <f t="shared" si="6"/>
        <v>45900</v>
      </c>
      <c r="BS31" s="241">
        <f t="shared" si="7"/>
        <v>46041</v>
      </c>
      <c r="BT31" s="241">
        <f t="shared" si="8"/>
        <v>46053</v>
      </c>
      <c r="BU31" s="241">
        <f>BW31-180</f>
        <v>46041</v>
      </c>
      <c r="BV31" s="241">
        <f t="shared" si="10"/>
        <v>46053</v>
      </c>
      <c r="BW31" s="241">
        <f t="shared" si="11"/>
        <v>46221</v>
      </c>
      <c r="BX31" s="241">
        <f t="shared" si="12"/>
        <v>46234</v>
      </c>
    </row>
    <row r="32" spans="1:76" ht="33.950000000000003" customHeight="1">
      <c r="A32" s="146" t="s">
        <v>112</v>
      </c>
      <c r="B32" s="146" t="s">
        <v>48</v>
      </c>
      <c r="C32" s="147" t="s">
        <v>113</v>
      </c>
      <c r="D32" s="148" t="str">
        <f t="shared" ca="1" si="1"/>
        <v>En cours</v>
      </c>
      <c r="E32" s="154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333">
        <f t="shared" si="2"/>
        <v>46326</v>
      </c>
      <c r="AP32" s="202"/>
      <c r="AU32" s="164"/>
      <c r="AV32" s="164"/>
      <c r="AW32" s="164"/>
      <c r="AX32" s="164"/>
      <c r="AY32" s="164"/>
      <c r="AZ32" s="164"/>
      <c r="BA32" s="164"/>
      <c r="BB32" s="233" t="s">
        <v>114</v>
      </c>
      <c r="BC32" s="232" t="s">
        <v>112</v>
      </c>
      <c r="BD32" s="237" t="s">
        <v>51</v>
      </c>
      <c r="BE32" s="235" t="s">
        <v>52</v>
      </c>
      <c r="BF32" s="228" t="s">
        <v>53</v>
      </c>
      <c r="BG32" s="234">
        <v>44866</v>
      </c>
      <c r="BH32" s="240">
        <v>46326</v>
      </c>
      <c r="BI32" s="231">
        <f t="shared" si="3"/>
        <v>44866</v>
      </c>
      <c r="BJ32" s="231">
        <f t="shared" si="4"/>
        <v>46326</v>
      </c>
      <c r="BK32" s="225" t="s">
        <v>0</v>
      </c>
      <c r="BL32" s="227" t="s">
        <v>115</v>
      </c>
      <c r="BM32" s="186"/>
      <c r="BN32" s="190" t="s">
        <v>10</v>
      </c>
      <c r="BO32" s="190"/>
      <c r="BP32" s="190"/>
      <c r="BQ32" s="191">
        <f>BS32-120</f>
        <v>44381</v>
      </c>
      <c r="BR32" s="191">
        <f t="shared" si="6"/>
        <v>44378</v>
      </c>
      <c r="BS32" s="191">
        <f t="shared" si="7"/>
        <v>44501</v>
      </c>
      <c r="BT32" s="191">
        <f t="shared" si="8"/>
        <v>44501</v>
      </c>
      <c r="BU32" s="191">
        <f>BW32-365</f>
        <v>44501</v>
      </c>
      <c r="BV32" s="191">
        <f t="shared" si="10"/>
        <v>44501</v>
      </c>
      <c r="BW32" s="191">
        <f t="shared" si="11"/>
        <v>44866</v>
      </c>
      <c r="BX32" s="191">
        <f t="shared" si="12"/>
        <v>44866</v>
      </c>
    </row>
    <row r="33" spans="1:76" ht="33.950000000000003" customHeight="1">
      <c r="A33" s="146" t="s">
        <v>74</v>
      </c>
      <c r="B33" s="146" t="s">
        <v>48</v>
      </c>
      <c r="C33" s="147" t="s">
        <v>116</v>
      </c>
      <c r="D33" s="148" t="str">
        <f t="shared" ca="1" si="1"/>
        <v>À venir</v>
      </c>
      <c r="E33" s="154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333">
        <f t="shared" si="2"/>
        <v>47787</v>
      </c>
      <c r="AP33" s="202"/>
      <c r="AU33" s="164"/>
      <c r="AV33" s="164"/>
      <c r="AW33" s="164"/>
      <c r="AX33" s="164"/>
      <c r="AY33" s="164"/>
      <c r="AZ33" s="164"/>
      <c r="BA33" s="164"/>
      <c r="BB33" s="233" t="s">
        <v>114</v>
      </c>
      <c r="BC33" s="232" t="s">
        <v>66</v>
      </c>
      <c r="BD33" s="237" t="s">
        <v>51</v>
      </c>
      <c r="BE33" s="235" t="s">
        <v>52</v>
      </c>
      <c r="BF33" s="228" t="s">
        <v>53</v>
      </c>
      <c r="BG33" s="234">
        <f>BH32+1</f>
        <v>46327</v>
      </c>
      <c r="BH33" s="240">
        <f>BG33+1460</f>
        <v>47787</v>
      </c>
      <c r="BI33" s="231">
        <f t="shared" si="3"/>
        <v>46327</v>
      </c>
      <c r="BJ33" s="231">
        <f t="shared" si="4"/>
        <v>47787</v>
      </c>
      <c r="BK33" s="225" t="s">
        <v>0</v>
      </c>
      <c r="BL33" s="227" t="s">
        <v>117</v>
      </c>
      <c r="BM33" s="186"/>
      <c r="BN33" s="190" t="s">
        <v>10</v>
      </c>
      <c r="BO33" s="190"/>
      <c r="BP33" s="190"/>
      <c r="BQ33" s="191">
        <f>BS33-120-60</f>
        <v>45782</v>
      </c>
      <c r="BR33" s="191">
        <f t="shared" si="6"/>
        <v>45778</v>
      </c>
      <c r="BS33" s="191">
        <f t="shared" si="7"/>
        <v>45962</v>
      </c>
      <c r="BT33" s="191">
        <f t="shared" si="8"/>
        <v>45962</v>
      </c>
      <c r="BU33" s="191">
        <f>BW33-365</f>
        <v>45962</v>
      </c>
      <c r="BV33" s="191">
        <f t="shared" si="10"/>
        <v>45962</v>
      </c>
      <c r="BW33" s="191">
        <f t="shared" si="11"/>
        <v>46327</v>
      </c>
      <c r="BX33" s="191">
        <f t="shared" si="12"/>
        <v>46327</v>
      </c>
    </row>
    <row r="34" spans="1:76" ht="33.950000000000003" customHeight="1">
      <c r="A34" s="146" t="s">
        <v>118</v>
      </c>
      <c r="B34" s="146" t="s">
        <v>95</v>
      </c>
      <c r="C34" s="147" t="s">
        <v>119</v>
      </c>
      <c r="D34" s="148" t="str">
        <f t="shared" ca="1" si="1"/>
        <v>En cours</v>
      </c>
      <c r="E34" s="154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333">
        <f t="shared" si="2"/>
        <v>46752</v>
      </c>
      <c r="AP34" s="202"/>
      <c r="AU34" s="164"/>
      <c r="AV34" s="164"/>
      <c r="AW34" s="164"/>
      <c r="AX34" s="164"/>
      <c r="AY34" s="164"/>
      <c r="AZ34" s="164"/>
      <c r="BA34" s="164"/>
      <c r="BB34" s="233" t="s">
        <v>120</v>
      </c>
      <c r="BC34" s="242" t="s">
        <v>118</v>
      </c>
      <c r="BD34" s="237" t="s">
        <v>51</v>
      </c>
      <c r="BE34" s="235" t="s">
        <v>52</v>
      </c>
      <c r="BF34" s="228" t="s">
        <v>53</v>
      </c>
      <c r="BG34" s="234">
        <v>45292</v>
      </c>
      <c r="BH34" s="243">
        <v>46752</v>
      </c>
      <c r="BI34" s="231">
        <f t="shared" si="3"/>
        <v>45292</v>
      </c>
      <c r="BJ34" s="231">
        <f t="shared" si="4"/>
        <v>46752</v>
      </c>
      <c r="BK34" s="225" t="s">
        <v>0</v>
      </c>
      <c r="BL34" s="186" t="s">
        <v>121</v>
      </c>
      <c r="BM34" s="186"/>
      <c r="BN34" s="190" t="s">
        <v>10</v>
      </c>
      <c r="BO34" s="190"/>
      <c r="BP34" s="190"/>
      <c r="BQ34" s="241">
        <f>BS34-90</f>
        <v>45022</v>
      </c>
      <c r="BR34" s="241">
        <f t="shared" si="6"/>
        <v>45017</v>
      </c>
      <c r="BS34" s="241">
        <f t="shared" si="7"/>
        <v>45112</v>
      </c>
      <c r="BT34" s="241">
        <f t="shared" si="8"/>
        <v>45108</v>
      </c>
      <c r="BU34" s="241">
        <f>BW34-180</f>
        <v>45112</v>
      </c>
      <c r="BV34" s="241">
        <f t="shared" si="10"/>
        <v>45108</v>
      </c>
      <c r="BW34" s="241">
        <f t="shared" si="11"/>
        <v>45292</v>
      </c>
      <c r="BX34" s="241">
        <f t="shared" si="12"/>
        <v>45292</v>
      </c>
    </row>
    <row r="35" spans="1:76" ht="48.6" customHeight="1">
      <c r="A35" s="146" t="s">
        <v>122</v>
      </c>
      <c r="B35" s="146" t="s">
        <v>123</v>
      </c>
      <c r="C35" s="147" t="s">
        <v>124</v>
      </c>
      <c r="D35" s="148" t="str">
        <f t="shared" ca="1" si="1"/>
        <v>En cours</v>
      </c>
      <c r="E35" s="154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333">
        <f t="shared" si="2"/>
        <v>45657</v>
      </c>
      <c r="AU35" s="164"/>
      <c r="AV35" s="164"/>
      <c r="AW35" s="164"/>
      <c r="AX35" s="164"/>
      <c r="AY35" s="164"/>
      <c r="AZ35" s="164"/>
      <c r="BA35" s="164"/>
      <c r="BB35" s="233" t="s">
        <v>125</v>
      </c>
      <c r="BC35" s="232" t="s">
        <v>122</v>
      </c>
      <c r="BD35" s="186" t="s">
        <v>123</v>
      </c>
      <c r="BE35" s="235" t="s">
        <v>123</v>
      </c>
      <c r="BF35" s="229"/>
      <c r="BG35" s="234">
        <f>BH35-1460</f>
        <v>44197</v>
      </c>
      <c r="BH35" s="234">
        <v>45657</v>
      </c>
      <c r="BI35" s="231">
        <f t="shared" si="3"/>
        <v>44197</v>
      </c>
      <c r="BJ35" s="231">
        <f t="shared" si="4"/>
        <v>45657</v>
      </c>
      <c r="BK35" s="225" t="s">
        <v>4</v>
      </c>
      <c r="BL35" s="227" t="s">
        <v>126</v>
      </c>
      <c r="BM35" s="186"/>
      <c r="BN35" s="190" t="s">
        <v>13</v>
      </c>
      <c r="BO35" s="190"/>
      <c r="BP35" s="190"/>
      <c r="BQ35" s="194">
        <f>BS35-120</f>
        <v>43837</v>
      </c>
      <c r="BR35" s="194">
        <f t="shared" si="6"/>
        <v>43831</v>
      </c>
      <c r="BS35" s="194">
        <f t="shared" si="7"/>
        <v>43957</v>
      </c>
      <c r="BT35" s="194">
        <f t="shared" si="8"/>
        <v>43952</v>
      </c>
      <c r="BU35" s="194">
        <f>BW35-240</f>
        <v>43957</v>
      </c>
      <c r="BV35" s="194">
        <f t="shared" si="10"/>
        <v>43952</v>
      </c>
      <c r="BW35" s="194">
        <f t="shared" si="11"/>
        <v>44197</v>
      </c>
      <c r="BX35" s="194">
        <f t="shared" si="12"/>
        <v>44197</v>
      </c>
    </row>
    <row r="36" spans="1:76" ht="33.950000000000003" customHeight="1">
      <c r="A36" s="146" t="s">
        <v>74</v>
      </c>
      <c r="B36" s="146" t="s">
        <v>123</v>
      </c>
      <c r="C36" s="147" t="s">
        <v>127</v>
      </c>
      <c r="D36" s="148" t="str">
        <f t="shared" ca="1" si="1"/>
        <v>À venir</v>
      </c>
      <c r="E36" s="154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333">
        <f t="shared" si="2"/>
        <v>47118</v>
      </c>
      <c r="AU36" s="164"/>
      <c r="AV36" s="164"/>
      <c r="AW36" s="164"/>
      <c r="AX36" s="164"/>
      <c r="AY36" s="164"/>
      <c r="AZ36" s="164"/>
      <c r="BA36" s="164"/>
      <c r="BB36" s="233" t="s">
        <v>125</v>
      </c>
      <c r="BC36" s="232" t="s">
        <v>66</v>
      </c>
      <c r="BD36" s="186" t="s">
        <v>123</v>
      </c>
      <c r="BE36" s="235" t="s">
        <v>123</v>
      </c>
      <c r="BF36" s="229"/>
      <c r="BG36" s="234">
        <f>BH35+1</f>
        <v>45658</v>
      </c>
      <c r="BH36" s="234">
        <f>BG36+1460</f>
        <v>47118</v>
      </c>
      <c r="BI36" s="231">
        <f t="shared" si="3"/>
        <v>45658</v>
      </c>
      <c r="BJ36" s="231">
        <f t="shared" si="4"/>
        <v>47118</v>
      </c>
      <c r="BK36" s="225" t="s">
        <v>4</v>
      </c>
      <c r="BL36" s="227" t="s">
        <v>126</v>
      </c>
      <c r="BM36" s="186"/>
      <c r="BN36" s="190" t="s">
        <v>13</v>
      </c>
      <c r="BO36" s="190"/>
      <c r="BP36" s="190"/>
      <c r="BQ36" s="194">
        <f>BS36-150</f>
        <v>45388</v>
      </c>
      <c r="BR36" s="194">
        <f t="shared" si="6"/>
        <v>45383</v>
      </c>
      <c r="BS36" s="194">
        <f t="shared" si="7"/>
        <v>45538</v>
      </c>
      <c r="BT36" s="194">
        <f t="shared" si="8"/>
        <v>45536</v>
      </c>
      <c r="BU36" s="194">
        <f>BW36-120</f>
        <v>45538</v>
      </c>
      <c r="BV36" s="194">
        <f t="shared" si="10"/>
        <v>45536</v>
      </c>
      <c r="BW36" s="194">
        <f t="shared" si="11"/>
        <v>45658</v>
      </c>
      <c r="BX36" s="194">
        <f t="shared" si="12"/>
        <v>45658</v>
      </c>
    </row>
    <row r="37" spans="1:76" ht="33.950000000000003" customHeight="1">
      <c r="A37" s="146" t="s">
        <v>128</v>
      </c>
      <c r="B37" s="146" t="s">
        <v>123</v>
      </c>
      <c r="C37" s="147" t="s">
        <v>129</v>
      </c>
      <c r="D37" s="148" t="str">
        <f t="shared" ca="1" si="1"/>
        <v>En cours</v>
      </c>
      <c r="E37" s="154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333">
        <f t="shared" si="2"/>
        <v>46102</v>
      </c>
      <c r="AU37" s="164"/>
      <c r="AV37" s="164"/>
      <c r="AW37" s="164"/>
      <c r="AX37" s="164"/>
      <c r="AY37" s="164"/>
      <c r="AZ37" s="164"/>
      <c r="BA37" s="164"/>
      <c r="BB37" s="233" t="s">
        <v>130</v>
      </c>
      <c r="BC37" s="232" t="s">
        <v>128</v>
      </c>
      <c r="BD37" s="186" t="s">
        <v>123</v>
      </c>
      <c r="BE37" s="235" t="s">
        <v>123</v>
      </c>
      <c r="BF37" s="229" t="s">
        <v>53</v>
      </c>
      <c r="BG37" s="234">
        <v>44642</v>
      </c>
      <c r="BH37" s="234">
        <v>46102</v>
      </c>
      <c r="BI37" s="231">
        <f t="shared" si="3"/>
        <v>44651</v>
      </c>
      <c r="BJ37" s="231">
        <f t="shared" si="4"/>
        <v>46112</v>
      </c>
      <c r="BK37" s="225" t="s">
        <v>4</v>
      </c>
      <c r="BL37" s="227" t="s">
        <v>131</v>
      </c>
      <c r="BM37" s="186"/>
      <c r="BN37" s="190" t="s">
        <v>13</v>
      </c>
      <c r="BO37" s="190"/>
      <c r="BP37" s="190"/>
      <c r="BQ37" s="194">
        <f>BS37-120</f>
        <v>44282</v>
      </c>
      <c r="BR37" s="194">
        <f t="shared" si="6"/>
        <v>44286</v>
      </c>
      <c r="BS37" s="194">
        <f t="shared" si="7"/>
        <v>44402</v>
      </c>
      <c r="BT37" s="194">
        <f t="shared" si="8"/>
        <v>44408</v>
      </c>
      <c r="BU37" s="194">
        <f>BW37-240</f>
        <v>44402</v>
      </c>
      <c r="BV37" s="194">
        <f t="shared" si="10"/>
        <v>44408</v>
      </c>
      <c r="BW37" s="194">
        <f t="shared" si="11"/>
        <v>44642</v>
      </c>
      <c r="BX37" s="194">
        <f t="shared" si="12"/>
        <v>44651</v>
      </c>
    </row>
    <row r="38" spans="1:76" ht="33.950000000000003" customHeight="1">
      <c r="A38" s="146" t="s">
        <v>74</v>
      </c>
      <c r="B38" s="146" t="s">
        <v>123</v>
      </c>
      <c r="C38" s="147" t="s">
        <v>129</v>
      </c>
      <c r="D38" s="148" t="str">
        <f t="shared" ca="1" si="1"/>
        <v>À venir</v>
      </c>
      <c r="E38" s="154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333">
        <f t="shared" si="2"/>
        <v>47563</v>
      </c>
      <c r="AU38" s="164"/>
      <c r="AV38" s="164"/>
      <c r="AW38" s="164"/>
      <c r="AX38" s="164"/>
      <c r="AY38" s="164"/>
      <c r="AZ38" s="164"/>
      <c r="BA38" s="164"/>
      <c r="BB38" s="233" t="s">
        <v>130</v>
      </c>
      <c r="BC38" s="232" t="s">
        <v>66</v>
      </c>
      <c r="BD38" s="186" t="s">
        <v>123</v>
      </c>
      <c r="BE38" s="235" t="s">
        <v>123</v>
      </c>
      <c r="BF38" s="229" t="s">
        <v>53</v>
      </c>
      <c r="BG38" s="234">
        <v>46103</v>
      </c>
      <c r="BH38" s="234">
        <v>47563</v>
      </c>
      <c r="BI38" s="231">
        <f t="shared" si="3"/>
        <v>46112</v>
      </c>
      <c r="BJ38" s="231">
        <f t="shared" si="4"/>
        <v>47573</v>
      </c>
      <c r="BK38" s="225" t="s">
        <v>4</v>
      </c>
      <c r="BL38" s="227" t="s">
        <v>131</v>
      </c>
      <c r="BM38" s="186"/>
      <c r="BN38" s="190" t="s">
        <v>13</v>
      </c>
      <c r="BO38" s="190"/>
      <c r="BP38" s="190"/>
      <c r="BQ38" s="194">
        <f>BS38-120-60</f>
        <v>45683</v>
      </c>
      <c r="BR38" s="194">
        <f t="shared" si="6"/>
        <v>45688</v>
      </c>
      <c r="BS38" s="194">
        <f t="shared" si="7"/>
        <v>45863</v>
      </c>
      <c r="BT38" s="194">
        <f t="shared" si="8"/>
        <v>45869</v>
      </c>
      <c r="BU38" s="194">
        <f>BW38-240</f>
        <v>45863</v>
      </c>
      <c r="BV38" s="194">
        <f t="shared" si="10"/>
        <v>45869</v>
      </c>
      <c r="BW38" s="194">
        <f t="shared" si="11"/>
        <v>46103</v>
      </c>
      <c r="BX38" s="194">
        <f t="shared" si="12"/>
        <v>46112</v>
      </c>
    </row>
    <row r="39" spans="1:76" ht="33.950000000000003" customHeight="1">
      <c r="A39" s="146" t="s">
        <v>132</v>
      </c>
      <c r="B39" s="146" t="s">
        <v>133</v>
      </c>
      <c r="C39" s="147" t="s">
        <v>134</v>
      </c>
      <c r="D39" s="148" t="str">
        <f t="shared" ca="1" si="1"/>
        <v>En cours</v>
      </c>
      <c r="E39" s="154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333">
        <f t="shared" si="2"/>
        <v>45626</v>
      </c>
      <c r="AP39" s="202"/>
      <c r="AU39" s="164"/>
      <c r="AV39" s="164"/>
      <c r="AW39" s="164"/>
      <c r="AX39" s="164"/>
      <c r="AY39" s="164"/>
      <c r="AZ39" s="164"/>
      <c r="BA39" s="164"/>
      <c r="BB39" s="233" t="s">
        <v>135</v>
      </c>
      <c r="BC39" s="232" t="s">
        <v>132</v>
      </c>
      <c r="BD39" s="244" t="s">
        <v>133</v>
      </c>
      <c r="BE39" s="235" t="s">
        <v>133</v>
      </c>
      <c r="BF39" s="229" t="s">
        <v>53</v>
      </c>
      <c r="BG39" s="243">
        <v>44166</v>
      </c>
      <c r="BH39" s="243">
        <v>45626</v>
      </c>
      <c r="BI39" s="231">
        <f t="shared" si="3"/>
        <v>44166</v>
      </c>
      <c r="BJ39" s="231">
        <f t="shared" si="4"/>
        <v>45626</v>
      </c>
      <c r="BK39" s="225" t="s">
        <v>0</v>
      </c>
      <c r="BL39" s="227" t="s">
        <v>134</v>
      </c>
      <c r="BM39" s="186"/>
      <c r="BN39" s="190" t="s">
        <v>10</v>
      </c>
      <c r="BO39" s="190"/>
      <c r="BP39" s="190"/>
      <c r="BQ39" s="194">
        <f>BS39-120</f>
        <v>43806</v>
      </c>
      <c r="BR39" s="194">
        <f t="shared" si="6"/>
        <v>43800</v>
      </c>
      <c r="BS39" s="194">
        <f t="shared" si="7"/>
        <v>43926</v>
      </c>
      <c r="BT39" s="194">
        <f t="shared" si="8"/>
        <v>43922</v>
      </c>
      <c r="BU39" s="194">
        <f>BW39-240</f>
        <v>43926</v>
      </c>
      <c r="BV39" s="194">
        <f t="shared" si="10"/>
        <v>43922</v>
      </c>
      <c r="BW39" s="194">
        <f t="shared" si="11"/>
        <v>44166</v>
      </c>
      <c r="BX39" s="194">
        <f t="shared" si="12"/>
        <v>44166</v>
      </c>
    </row>
    <row r="40" spans="1:76" ht="33.950000000000003" customHeight="1">
      <c r="A40" s="146" t="s">
        <v>74</v>
      </c>
      <c r="B40" s="146" t="s">
        <v>133</v>
      </c>
      <c r="C40" s="147" t="s">
        <v>134</v>
      </c>
      <c r="D40" s="148" t="str">
        <f t="shared" ca="1" si="1"/>
        <v>À venir</v>
      </c>
      <c r="E40" s="154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333">
        <f t="shared" si="2"/>
        <v>47057</v>
      </c>
      <c r="AP40" s="202"/>
      <c r="AU40" s="164"/>
      <c r="AV40" s="164"/>
      <c r="AW40" s="164"/>
      <c r="AX40" s="164"/>
      <c r="AY40" s="164"/>
      <c r="AZ40" s="164"/>
      <c r="BA40" s="164"/>
      <c r="BB40" s="233" t="s">
        <v>135</v>
      </c>
      <c r="BC40" s="232" t="s">
        <v>136</v>
      </c>
      <c r="BD40" s="186" t="s">
        <v>133</v>
      </c>
      <c r="BE40" s="235" t="s">
        <v>133</v>
      </c>
      <c r="BF40" s="229" t="s">
        <v>53</v>
      </c>
      <c r="BG40" s="243">
        <v>45597</v>
      </c>
      <c r="BH40" s="243">
        <v>47057</v>
      </c>
      <c r="BI40" s="231">
        <f t="shared" si="3"/>
        <v>45597</v>
      </c>
      <c r="BJ40" s="231">
        <f t="shared" si="4"/>
        <v>47057</v>
      </c>
      <c r="BK40" s="225" t="s">
        <v>0</v>
      </c>
      <c r="BL40" s="227" t="s">
        <v>134</v>
      </c>
      <c r="BM40" s="186"/>
      <c r="BN40" s="190" t="s">
        <v>10</v>
      </c>
      <c r="BO40" s="190"/>
      <c r="BP40" s="190"/>
      <c r="BQ40" s="194">
        <f>BS40-120</f>
        <v>45357</v>
      </c>
      <c r="BR40" s="194">
        <f t="shared" si="6"/>
        <v>45352</v>
      </c>
      <c r="BS40" s="194">
        <f t="shared" si="7"/>
        <v>45477</v>
      </c>
      <c r="BT40" s="194">
        <f t="shared" si="8"/>
        <v>45474</v>
      </c>
      <c r="BU40" s="194">
        <f>BW40-120</f>
        <v>45477</v>
      </c>
      <c r="BV40" s="194">
        <f t="shared" si="10"/>
        <v>45474</v>
      </c>
      <c r="BW40" s="194">
        <f t="shared" si="11"/>
        <v>45597</v>
      </c>
      <c r="BX40" s="194">
        <f t="shared" si="12"/>
        <v>45597</v>
      </c>
    </row>
    <row r="41" spans="1:76" ht="33.950000000000003" customHeight="1">
      <c r="A41" s="146" t="s">
        <v>137</v>
      </c>
      <c r="B41" s="146" t="s">
        <v>133</v>
      </c>
      <c r="C41" s="147" t="s">
        <v>138</v>
      </c>
      <c r="D41" s="148" t="str">
        <f t="shared" ca="1" si="1"/>
        <v>En cours</v>
      </c>
      <c r="E41" s="154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333">
        <f t="shared" si="2"/>
        <v>45412</v>
      </c>
      <c r="AU41" s="164"/>
      <c r="AV41" s="164"/>
      <c r="AW41" s="164"/>
      <c r="AX41" s="164"/>
      <c r="AY41" s="164"/>
      <c r="AZ41" s="164"/>
      <c r="BA41" s="164"/>
      <c r="BB41" s="233" t="s">
        <v>139</v>
      </c>
      <c r="BC41" s="232" t="s">
        <v>137</v>
      </c>
      <c r="BD41" s="186" t="s">
        <v>133</v>
      </c>
      <c r="BE41" s="235" t="s">
        <v>133</v>
      </c>
      <c r="BF41" s="229" t="s">
        <v>53</v>
      </c>
      <c r="BG41" s="234">
        <v>44317</v>
      </c>
      <c r="BH41" s="234">
        <v>45412</v>
      </c>
      <c r="BI41" s="231">
        <f t="shared" si="3"/>
        <v>44317</v>
      </c>
      <c r="BJ41" s="231">
        <f t="shared" si="4"/>
        <v>45412</v>
      </c>
      <c r="BK41" s="225" t="s">
        <v>0</v>
      </c>
      <c r="BL41" s="227" t="s">
        <v>140</v>
      </c>
      <c r="BM41" s="186"/>
      <c r="BN41" s="190" t="s">
        <v>10</v>
      </c>
      <c r="BO41" s="190"/>
      <c r="BP41" s="190"/>
      <c r="BQ41" s="194">
        <f>BS41-120</f>
        <v>43957</v>
      </c>
      <c r="BR41" s="194">
        <f t="shared" si="6"/>
        <v>43952</v>
      </c>
      <c r="BS41" s="194">
        <f t="shared" si="7"/>
        <v>44077</v>
      </c>
      <c r="BT41" s="194">
        <f t="shared" si="8"/>
        <v>44075</v>
      </c>
      <c r="BU41" s="194">
        <f t="shared" ref="BU41:BU46" si="14">BW41-240</f>
        <v>44077</v>
      </c>
      <c r="BV41" s="194">
        <f t="shared" si="10"/>
        <v>44075</v>
      </c>
      <c r="BW41" s="194">
        <f t="shared" si="11"/>
        <v>44317</v>
      </c>
      <c r="BX41" s="194">
        <f t="shared" si="12"/>
        <v>44317</v>
      </c>
    </row>
    <row r="42" spans="1:76" ht="33.950000000000003" customHeight="1">
      <c r="A42" s="146" t="s">
        <v>141</v>
      </c>
      <c r="B42" s="146" t="s">
        <v>133</v>
      </c>
      <c r="C42" s="147" t="s">
        <v>138</v>
      </c>
      <c r="D42" s="148" t="str">
        <f t="shared" ca="1" si="1"/>
        <v>À venir</v>
      </c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333">
        <f t="shared" si="2"/>
        <v>46873</v>
      </c>
      <c r="AU42" s="164"/>
      <c r="AV42" s="164"/>
      <c r="AW42" s="164"/>
      <c r="AX42" s="164"/>
      <c r="AY42" s="164"/>
      <c r="AZ42" s="164"/>
      <c r="BA42" s="164"/>
      <c r="BB42" s="233" t="s">
        <v>139</v>
      </c>
      <c r="BC42" s="232" t="s">
        <v>141</v>
      </c>
      <c r="BD42" s="186" t="s">
        <v>133</v>
      </c>
      <c r="BE42" s="235" t="s">
        <v>133</v>
      </c>
      <c r="BF42" s="229" t="s">
        <v>53</v>
      </c>
      <c r="BG42" s="234">
        <v>45413</v>
      </c>
      <c r="BH42" s="234">
        <v>46873</v>
      </c>
      <c r="BI42" s="231">
        <f t="shared" si="3"/>
        <v>45413</v>
      </c>
      <c r="BJ42" s="231">
        <f t="shared" si="4"/>
        <v>46873</v>
      </c>
      <c r="BK42" s="225" t="s">
        <v>0</v>
      </c>
      <c r="BL42" s="227" t="s">
        <v>140</v>
      </c>
      <c r="BM42" s="186"/>
      <c r="BN42" s="190" t="s">
        <v>10</v>
      </c>
      <c r="BO42" s="190"/>
      <c r="BP42" s="190"/>
      <c r="BQ42" s="194">
        <f>BS42-120</f>
        <v>45053</v>
      </c>
      <c r="BR42" s="194">
        <f t="shared" si="6"/>
        <v>45047</v>
      </c>
      <c r="BS42" s="194">
        <f t="shared" si="7"/>
        <v>45173</v>
      </c>
      <c r="BT42" s="194">
        <f t="shared" si="8"/>
        <v>45170</v>
      </c>
      <c r="BU42" s="194">
        <f t="shared" si="14"/>
        <v>45173</v>
      </c>
      <c r="BV42" s="194">
        <f t="shared" si="10"/>
        <v>45170</v>
      </c>
      <c r="BW42" s="194">
        <f t="shared" si="11"/>
        <v>45413</v>
      </c>
      <c r="BX42" s="194">
        <f t="shared" si="12"/>
        <v>45413</v>
      </c>
    </row>
    <row r="43" spans="1:76" ht="33.950000000000003" customHeight="1">
      <c r="A43" s="146" t="s">
        <v>142</v>
      </c>
      <c r="B43" s="146" t="s">
        <v>133</v>
      </c>
      <c r="C43" s="147" t="s">
        <v>143</v>
      </c>
      <c r="D43" s="148" t="str">
        <f t="shared" ca="1" si="1"/>
        <v>En cours</v>
      </c>
      <c r="E43" s="154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333">
        <f t="shared" si="2"/>
        <v>46568</v>
      </c>
      <c r="AU43" s="164"/>
      <c r="AV43" s="164"/>
      <c r="AW43" s="164"/>
      <c r="AX43" s="164"/>
      <c r="AY43" s="164"/>
      <c r="AZ43" s="164"/>
      <c r="BA43" s="164"/>
      <c r="BB43" s="233" t="s">
        <v>144</v>
      </c>
      <c r="BC43" s="232" t="s">
        <v>142</v>
      </c>
      <c r="BD43" s="186" t="s">
        <v>133</v>
      </c>
      <c r="BE43" s="235" t="s">
        <v>133</v>
      </c>
      <c r="BF43" s="229" t="s">
        <v>53</v>
      </c>
      <c r="BG43" s="234">
        <v>45108</v>
      </c>
      <c r="BH43" s="234">
        <v>46568</v>
      </c>
      <c r="BI43" s="231">
        <f t="shared" si="3"/>
        <v>45108</v>
      </c>
      <c r="BJ43" s="231">
        <f t="shared" si="4"/>
        <v>46568</v>
      </c>
      <c r="BK43" s="225" t="s">
        <v>0</v>
      </c>
      <c r="BL43" s="227" t="s">
        <v>145</v>
      </c>
      <c r="BM43" s="186"/>
      <c r="BN43" s="190" t="s">
        <v>13</v>
      </c>
      <c r="BO43" s="190"/>
      <c r="BP43" s="190"/>
      <c r="BQ43" s="194">
        <f>BS43-120</f>
        <v>44748</v>
      </c>
      <c r="BR43" s="194">
        <f t="shared" si="6"/>
        <v>44743</v>
      </c>
      <c r="BS43" s="194">
        <f t="shared" si="7"/>
        <v>44868</v>
      </c>
      <c r="BT43" s="194">
        <f t="shared" si="8"/>
        <v>44866</v>
      </c>
      <c r="BU43" s="194">
        <f t="shared" si="14"/>
        <v>44868</v>
      </c>
      <c r="BV43" s="194">
        <f t="shared" si="10"/>
        <v>44866</v>
      </c>
      <c r="BW43" s="194">
        <f t="shared" si="11"/>
        <v>45108</v>
      </c>
      <c r="BX43" s="194">
        <f t="shared" si="12"/>
        <v>45108</v>
      </c>
    </row>
    <row r="44" spans="1:76" ht="33.950000000000003" hidden="1" customHeight="1">
      <c r="A44" s="146" t="s">
        <v>65</v>
      </c>
      <c r="B44" s="146" t="s">
        <v>133</v>
      </c>
      <c r="C44" s="147" t="s">
        <v>143</v>
      </c>
      <c r="D44" s="148" t="str">
        <f t="shared" ca="1" si="1"/>
        <v>À venir</v>
      </c>
      <c r="E44" s="154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333">
        <f t="shared" si="2"/>
        <v>48029</v>
      </c>
      <c r="AU44" s="164"/>
      <c r="AV44" s="164"/>
      <c r="AW44" s="164"/>
      <c r="AX44" s="164"/>
      <c r="AY44" s="164"/>
      <c r="AZ44" s="164"/>
      <c r="BA44" s="164"/>
      <c r="BB44" s="233" t="s">
        <v>144</v>
      </c>
      <c r="BC44" s="232" t="s">
        <v>66</v>
      </c>
      <c r="BD44" s="186" t="s">
        <v>133</v>
      </c>
      <c r="BE44" s="235" t="s">
        <v>133</v>
      </c>
      <c r="BF44" s="229" t="s">
        <v>53</v>
      </c>
      <c r="BG44" s="234">
        <f>BH43+1</f>
        <v>46569</v>
      </c>
      <c r="BH44" s="234">
        <f>BG44+1460</f>
        <v>48029</v>
      </c>
      <c r="BI44" s="231">
        <f t="shared" si="3"/>
        <v>46569</v>
      </c>
      <c r="BJ44" s="231">
        <f t="shared" si="4"/>
        <v>48029</v>
      </c>
      <c r="BK44" s="225" t="s">
        <v>0</v>
      </c>
      <c r="BL44" s="227" t="s">
        <v>145</v>
      </c>
      <c r="BM44" s="186"/>
      <c r="BN44" s="190" t="s">
        <v>13</v>
      </c>
      <c r="BO44" s="190"/>
      <c r="BP44" s="190"/>
      <c r="BQ44" s="194">
        <f>BS44-120-60</f>
        <v>46149</v>
      </c>
      <c r="BR44" s="194">
        <f t="shared" si="6"/>
        <v>46143</v>
      </c>
      <c r="BS44" s="194">
        <f t="shared" si="7"/>
        <v>46329</v>
      </c>
      <c r="BT44" s="194">
        <f t="shared" si="8"/>
        <v>46327</v>
      </c>
      <c r="BU44" s="194">
        <f t="shared" si="14"/>
        <v>46329</v>
      </c>
      <c r="BV44" s="194">
        <f t="shared" si="10"/>
        <v>46327</v>
      </c>
      <c r="BW44" s="194">
        <f t="shared" si="11"/>
        <v>46569</v>
      </c>
      <c r="BX44" s="194">
        <f t="shared" si="12"/>
        <v>46569</v>
      </c>
    </row>
    <row r="45" spans="1:76" ht="33.950000000000003" customHeight="1">
      <c r="A45" s="146" t="s">
        <v>146</v>
      </c>
      <c r="B45" s="146" t="s">
        <v>133</v>
      </c>
      <c r="C45" s="147" t="s">
        <v>147</v>
      </c>
      <c r="D45" s="148" t="str">
        <f t="shared" ca="1" si="1"/>
        <v>En cours</v>
      </c>
      <c r="E45" s="154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333">
        <f t="shared" si="2"/>
        <v>45777</v>
      </c>
      <c r="AP45" s="202"/>
      <c r="AU45" s="164"/>
      <c r="AV45" s="164"/>
      <c r="AW45" s="164"/>
      <c r="AX45" s="164"/>
      <c r="AY45" s="164"/>
      <c r="AZ45" s="164"/>
      <c r="BA45" s="164"/>
      <c r="BB45" s="233" t="s">
        <v>148</v>
      </c>
      <c r="BC45" s="232" t="s">
        <v>146</v>
      </c>
      <c r="BD45" s="244" t="s">
        <v>133</v>
      </c>
      <c r="BE45" s="235" t="s">
        <v>133</v>
      </c>
      <c r="BF45" s="229" t="s">
        <v>53</v>
      </c>
      <c r="BG45" s="243">
        <v>44743</v>
      </c>
      <c r="BH45" s="243">
        <v>45777</v>
      </c>
      <c r="BI45" s="231">
        <f t="shared" si="3"/>
        <v>44743</v>
      </c>
      <c r="BJ45" s="231">
        <f t="shared" si="4"/>
        <v>45777</v>
      </c>
      <c r="BK45" s="225" t="s">
        <v>0</v>
      </c>
      <c r="BL45" s="227" t="s">
        <v>149</v>
      </c>
      <c r="BM45" s="186"/>
      <c r="BN45" s="190" t="s">
        <v>10</v>
      </c>
      <c r="BO45" s="190"/>
      <c r="BP45" s="190"/>
      <c r="BQ45" s="194">
        <f>BS45-120</f>
        <v>44383</v>
      </c>
      <c r="BR45" s="194">
        <f t="shared" si="6"/>
        <v>44378</v>
      </c>
      <c r="BS45" s="194">
        <f t="shared" si="7"/>
        <v>44503</v>
      </c>
      <c r="BT45" s="194">
        <f t="shared" si="8"/>
        <v>44501</v>
      </c>
      <c r="BU45" s="194">
        <f t="shared" si="14"/>
        <v>44503</v>
      </c>
      <c r="BV45" s="194">
        <f t="shared" si="10"/>
        <v>44501</v>
      </c>
      <c r="BW45" s="194">
        <f t="shared" si="11"/>
        <v>44743</v>
      </c>
      <c r="BX45" s="194">
        <f t="shared" si="12"/>
        <v>44743</v>
      </c>
    </row>
    <row r="46" spans="1:76" ht="33.950000000000003" customHeight="1">
      <c r="A46" s="146" t="s">
        <v>150</v>
      </c>
      <c r="B46" s="146" t="s">
        <v>133</v>
      </c>
      <c r="C46" s="147" t="s">
        <v>147</v>
      </c>
      <c r="D46" s="148" t="str">
        <f t="shared" ca="1" si="1"/>
        <v>En cours</v>
      </c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333">
        <f t="shared" si="2"/>
        <v>45777</v>
      </c>
      <c r="AP46" s="202"/>
      <c r="AU46" s="164"/>
      <c r="AV46" s="164"/>
      <c r="AW46" s="164"/>
      <c r="AX46" s="164"/>
      <c r="AY46" s="164"/>
      <c r="AZ46" s="164"/>
      <c r="BA46" s="164"/>
      <c r="BB46" s="233" t="s">
        <v>148</v>
      </c>
      <c r="BC46" s="232" t="s">
        <v>150</v>
      </c>
      <c r="BD46" s="244" t="s">
        <v>133</v>
      </c>
      <c r="BE46" s="235" t="s">
        <v>133</v>
      </c>
      <c r="BF46" s="229" t="s">
        <v>53</v>
      </c>
      <c r="BG46" s="243">
        <v>45047</v>
      </c>
      <c r="BH46" s="243">
        <v>45777</v>
      </c>
      <c r="BI46" s="231">
        <f t="shared" si="3"/>
        <v>45047</v>
      </c>
      <c r="BJ46" s="231">
        <f t="shared" si="4"/>
        <v>45777</v>
      </c>
      <c r="BK46" s="225" t="s">
        <v>0</v>
      </c>
      <c r="BL46" s="227" t="s">
        <v>149</v>
      </c>
      <c r="BM46" s="186"/>
      <c r="BN46" s="190" t="s">
        <v>10</v>
      </c>
      <c r="BO46" s="190"/>
      <c r="BP46" s="190"/>
      <c r="BQ46" s="194">
        <f>BS46-120</f>
        <v>44687</v>
      </c>
      <c r="BR46" s="194">
        <f t="shared" si="6"/>
        <v>44682</v>
      </c>
      <c r="BS46" s="194">
        <f t="shared" si="7"/>
        <v>44807</v>
      </c>
      <c r="BT46" s="194">
        <f t="shared" si="8"/>
        <v>44805</v>
      </c>
      <c r="BU46" s="194">
        <f t="shared" si="14"/>
        <v>44807</v>
      </c>
      <c r="BV46" s="194">
        <f t="shared" si="10"/>
        <v>44805</v>
      </c>
      <c r="BW46" s="194">
        <f t="shared" si="11"/>
        <v>45047</v>
      </c>
      <c r="BX46" s="194">
        <f t="shared" si="12"/>
        <v>45047</v>
      </c>
    </row>
    <row r="47" spans="1:76" ht="33.950000000000003" customHeight="1">
      <c r="A47" s="146" t="s">
        <v>74</v>
      </c>
      <c r="B47" s="146" t="s">
        <v>133</v>
      </c>
      <c r="C47" s="147" t="s">
        <v>147</v>
      </c>
      <c r="D47" s="148" t="str">
        <f t="shared" ca="1" si="1"/>
        <v>À venir</v>
      </c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333">
        <f t="shared" si="2"/>
        <v>47238</v>
      </c>
      <c r="AP47" s="202"/>
      <c r="AU47" s="164"/>
      <c r="AV47" s="164"/>
      <c r="AW47" s="164"/>
      <c r="AX47" s="164"/>
      <c r="AY47" s="164"/>
      <c r="AZ47" s="164"/>
      <c r="BA47" s="164"/>
      <c r="BB47" s="233" t="s">
        <v>148</v>
      </c>
      <c r="BC47" s="232" t="s">
        <v>66</v>
      </c>
      <c r="BD47" s="244" t="s">
        <v>133</v>
      </c>
      <c r="BE47" s="235" t="s">
        <v>133</v>
      </c>
      <c r="BF47" s="229" t="s">
        <v>53</v>
      </c>
      <c r="BG47" s="243">
        <f>BH45+1</f>
        <v>45778</v>
      </c>
      <c r="BH47" s="243">
        <f>BG47+1460</f>
        <v>47238</v>
      </c>
      <c r="BI47" s="231">
        <f t="shared" si="3"/>
        <v>45778</v>
      </c>
      <c r="BJ47" s="231">
        <f t="shared" si="4"/>
        <v>47238</v>
      </c>
      <c r="BK47" s="225" t="s">
        <v>0</v>
      </c>
      <c r="BL47" s="227" t="s">
        <v>149</v>
      </c>
      <c r="BM47" s="186"/>
      <c r="BN47" s="190" t="s">
        <v>10</v>
      </c>
      <c r="BO47" s="190"/>
      <c r="BP47" s="190"/>
      <c r="BQ47" s="194">
        <f>BS47-120-60</f>
        <v>45298</v>
      </c>
      <c r="BR47" s="194">
        <f t="shared" si="6"/>
        <v>45292</v>
      </c>
      <c r="BS47" s="194">
        <f t="shared" si="7"/>
        <v>45478</v>
      </c>
      <c r="BT47" s="194">
        <f t="shared" si="8"/>
        <v>45474</v>
      </c>
      <c r="BU47" s="194">
        <f>BW47-240-60</f>
        <v>45478</v>
      </c>
      <c r="BV47" s="194">
        <f t="shared" si="10"/>
        <v>45474</v>
      </c>
      <c r="BW47" s="194">
        <f t="shared" si="11"/>
        <v>45778</v>
      </c>
      <c r="BX47" s="194">
        <f t="shared" si="12"/>
        <v>45778</v>
      </c>
    </row>
    <row r="48" spans="1:76" ht="33.950000000000003" customHeight="1">
      <c r="A48" s="146" t="s">
        <v>151</v>
      </c>
      <c r="B48" s="146" t="s">
        <v>133</v>
      </c>
      <c r="C48" s="147" t="s">
        <v>152</v>
      </c>
      <c r="D48" s="148" t="str">
        <f t="shared" ca="1" si="1"/>
        <v>En cours</v>
      </c>
      <c r="E48" s="154"/>
      <c r="F48" s="382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333">
        <f t="shared" si="2"/>
        <v>46812</v>
      </c>
      <c r="AP48" s="202"/>
      <c r="AU48" s="164"/>
      <c r="AV48" s="164"/>
      <c r="AW48" s="164"/>
      <c r="AX48" s="164"/>
      <c r="AY48" s="164"/>
      <c r="AZ48" s="164"/>
      <c r="BA48" s="164"/>
      <c r="BB48" s="233" t="s">
        <v>153</v>
      </c>
      <c r="BC48" s="232" t="s">
        <v>151</v>
      </c>
      <c r="BD48" s="244" t="s">
        <v>133</v>
      </c>
      <c r="BE48" s="235" t="s">
        <v>133</v>
      </c>
      <c r="BF48" s="229" t="s">
        <v>53</v>
      </c>
      <c r="BG48" s="243">
        <v>45352</v>
      </c>
      <c r="BH48" s="243">
        <v>46812</v>
      </c>
      <c r="BI48" s="231">
        <f t="shared" si="3"/>
        <v>45352</v>
      </c>
      <c r="BJ48" s="231">
        <f t="shared" si="4"/>
        <v>46812</v>
      </c>
      <c r="BK48" s="225" t="s">
        <v>0</v>
      </c>
      <c r="BL48" s="186" t="s">
        <v>154</v>
      </c>
      <c r="BM48" s="186"/>
      <c r="BN48" s="190" t="s">
        <v>10</v>
      </c>
      <c r="BO48" s="190"/>
      <c r="BP48" s="190" t="s">
        <v>10</v>
      </c>
      <c r="BQ48" s="194">
        <f>BS48-120</f>
        <v>44992</v>
      </c>
      <c r="BR48" s="194">
        <f t="shared" si="6"/>
        <v>44986</v>
      </c>
      <c r="BS48" s="194">
        <f t="shared" si="7"/>
        <v>45112</v>
      </c>
      <c r="BT48" s="194">
        <f t="shared" si="8"/>
        <v>45108</v>
      </c>
      <c r="BU48" s="194">
        <f>BW48-240</f>
        <v>45112</v>
      </c>
      <c r="BV48" s="194">
        <f t="shared" si="10"/>
        <v>45108</v>
      </c>
      <c r="BW48" s="194">
        <f t="shared" si="11"/>
        <v>45352</v>
      </c>
      <c r="BX48" s="194">
        <f t="shared" si="12"/>
        <v>45352</v>
      </c>
    </row>
    <row r="49" spans="1:76" ht="33.950000000000003" customHeight="1">
      <c r="A49" s="146" t="s">
        <v>155</v>
      </c>
      <c r="B49" s="146" t="s">
        <v>133</v>
      </c>
      <c r="C49" s="147" t="s">
        <v>156</v>
      </c>
      <c r="D49" s="148" t="str">
        <f t="shared" ca="1" si="1"/>
        <v>À venir</v>
      </c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333">
        <f t="shared" si="2"/>
        <v>46873</v>
      </c>
      <c r="AP49" s="202"/>
      <c r="AU49" s="164"/>
      <c r="AV49" s="164"/>
      <c r="AW49" s="164"/>
      <c r="AX49" s="164"/>
      <c r="AY49" s="164"/>
      <c r="AZ49" s="164"/>
      <c r="BA49" s="164"/>
      <c r="BB49" s="232" t="s">
        <v>157</v>
      </c>
      <c r="BC49" s="232" t="s">
        <v>155</v>
      </c>
      <c r="BD49" s="244"/>
      <c r="BE49" s="235" t="s">
        <v>133</v>
      </c>
      <c r="BF49" s="229"/>
      <c r="BG49" s="243">
        <v>45413</v>
      </c>
      <c r="BH49" s="243">
        <v>46873</v>
      </c>
      <c r="BI49" s="231">
        <f t="shared" si="3"/>
        <v>45413</v>
      </c>
      <c r="BJ49" s="231">
        <f t="shared" si="4"/>
        <v>46873</v>
      </c>
      <c r="BK49" s="225"/>
      <c r="BL49" s="186" t="s">
        <v>156</v>
      </c>
      <c r="BM49" s="186"/>
      <c r="BN49" s="190"/>
      <c r="BO49" s="190"/>
      <c r="BP49" s="190"/>
      <c r="BQ49" s="194">
        <f t="shared" ref="BQ49:BQ50" si="15">BS49-120</f>
        <v>45053</v>
      </c>
      <c r="BR49" s="194">
        <f t="shared" ref="BR49:BR50" si="16">IF(DAY(BQ49)&lt;=15,DATE(YEAR(BQ49),MONTH(BQ49),1),EOMONTH(BQ49,0))</f>
        <v>45047</v>
      </c>
      <c r="BS49" s="194">
        <f t="shared" ref="BS49:BS50" si="17">BU49</f>
        <v>45173</v>
      </c>
      <c r="BT49" s="194">
        <f t="shared" ref="BT49:BT50" si="18">IF(DAY(BS49)&lt;=15,DATE(YEAR(BS49),MONTH(BS49),1),EOMONTH(BS49,0))</f>
        <v>45170</v>
      </c>
      <c r="BU49" s="194">
        <f t="shared" ref="BU49:BU50" si="19">BW49-240</f>
        <v>45173</v>
      </c>
      <c r="BV49" s="194">
        <f t="shared" ref="BV49:BV50" si="20">IF(DAY(BU49)&lt;=15,DATE(YEAR(BU49),MONTH(BU49),1),EOMONTH(BU49,0))</f>
        <v>45170</v>
      </c>
      <c r="BW49" s="194">
        <f t="shared" ref="BW49:BW50" si="21">BG49</f>
        <v>45413</v>
      </c>
      <c r="BX49" s="194">
        <f t="shared" ref="BX49:BX50" si="22">IF(DAY(BW49)&lt;=15,DATE(YEAR(BW49),MONTH(BW49),1),EOMONTH(BW49,0))</f>
        <v>45413</v>
      </c>
    </row>
    <row r="50" spans="1:76" ht="33.950000000000003" customHeight="1">
      <c r="A50" s="146" t="s">
        <v>158</v>
      </c>
      <c r="B50" s="146" t="s">
        <v>133</v>
      </c>
      <c r="C50" s="147" t="s">
        <v>159</v>
      </c>
      <c r="D50" s="148" t="str">
        <f t="shared" ca="1" si="1"/>
        <v>À venir</v>
      </c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333">
        <f t="shared" si="2"/>
        <v>46873</v>
      </c>
      <c r="AP50" s="202"/>
      <c r="AU50" s="164"/>
      <c r="AV50" s="164"/>
      <c r="AW50" s="164"/>
      <c r="AX50" s="164"/>
      <c r="AY50" s="164"/>
      <c r="AZ50" s="164"/>
      <c r="BA50" s="164"/>
      <c r="BB50" s="232" t="s">
        <v>160</v>
      </c>
      <c r="BC50" s="232" t="s">
        <v>158</v>
      </c>
      <c r="BD50" s="244"/>
      <c r="BE50" s="235" t="s">
        <v>133</v>
      </c>
      <c r="BF50" s="229"/>
      <c r="BG50" s="243">
        <v>45413</v>
      </c>
      <c r="BH50" s="243">
        <v>46873</v>
      </c>
      <c r="BI50" s="231">
        <f t="shared" ref="BI50" si="23">IF(DAY(BG50)&lt;=15,DATE(YEAR(BG50),MONTH(BG50),1),EOMONTH(BG50,0))</f>
        <v>45413</v>
      </c>
      <c r="BJ50" s="231">
        <f t="shared" ref="BJ50" si="24">IF(DAY(BH50)&lt;=15,DATE(YEAR(BH50),MONTH(BH50),1),EOMONTH(BH50,0))</f>
        <v>46873</v>
      </c>
      <c r="BK50" s="225"/>
      <c r="BL50" s="186" t="s">
        <v>161</v>
      </c>
      <c r="BM50" s="186"/>
      <c r="BN50" s="190"/>
      <c r="BO50" s="190"/>
      <c r="BP50" s="190"/>
      <c r="BQ50" s="194">
        <f t="shared" si="15"/>
        <v>45053</v>
      </c>
      <c r="BR50" s="194">
        <f t="shared" si="16"/>
        <v>45047</v>
      </c>
      <c r="BS50" s="194">
        <f t="shared" si="17"/>
        <v>45173</v>
      </c>
      <c r="BT50" s="194">
        <f t="shared" si="18"/>
        <v>45170</v>
      </c>
      <c r="BU50" s="194">
        <f t="shared" si="19"/>
        <v>45173</v>
      </c>
      <c r="BV50" s="194">
        <f t="shared" si="20"/>
        <v>45170</v>
      </c>
      <c r="BW50" s="194">
        <f t="shared" si="21"/>
        <v>45413</v>
      </c>
      <c r="BX50" s="194">
        <f t="shared" si="22"/>
        <v>45413</v>
      </c>
    </row>
  </sheetData>
  <sheetProtection algorithmName="SHA-512" hashValue="JvCpFXjeJa+oS8W+g8jo2YxjEeAzxD8CcPrIK3AOJwc6q39+uS+HqBuwh4f42JBF6IXPDrETwNUJV1A+7pf7Iw==" saltValue="uxN/ZTwOSgwBsO1DMoLt/A==" spinCount="100000" sheet="1" autoFilter="0"/>
  <autoFilter ref="A6:D6" xr:uid="{8C086176-53C4-4E4E-AA10-0CE351FCE337}"/>
  <mergeCells count="4">
    <mergeCell ref="A4:B4"/>
    <mergeCell ref="AC5:AN5"/>
    <mergeCell ref="E5:P5"/>
    <mergeCell ref="Q5:AB5"/>
  </mergeCells>
  <phoneticPr fontId="12" type="noConversion"/>
  <conditionalFormatting sqref="C2">
    <cfRule type="expression" dxfId="173" priority="26">
      <formula>AND(BL$6&gt;=#REF!,BL$6&lt;=#REF!)</formula>
    </cfRule>
    <cfRule type="expression" dxfId="172" priority="27">
      <formula>AND(BL$6&gt;=#REF!,BL$6&lt;=#REF!)</formula>
    </cfRule>
    <cfRule type="expression" dxfId="171" priority="28">
      <formula>AND(BL$6&gt;=#REF!,BL$6&lt;=#REF!)</formula>
    </cfRule>
    <cfRule type="expression" dxfId="170" priority="29">
      <formula>AND(BL$6&gt;=#REF!,BL$6&lt;=#REF!)</formula>
    </cfRule>
  </conditionalFormatting>
  <conditionalFormatting sqref="D1:D5">
    <cfRule type="containsText" dxfId="169" priority="25" operator="containsText" text="A venir">
      <formula>NOT(ISERROR(SEARCH("A venir",D1)))</formula>
    </cfRule>
  </conditionalFormatting>
  <conditionalFormatting sqref="D1:D1048576">
    <cfRule type="containsText" dxfId="168" priority="16" operator="containsText" text="Term">
      <formula>NOT(ISERROR(SEARCH("Term",D1)))</formula>
    </cfRule>
  </conditionalFormatting>
  <conditionalFormatting sqref="D6:D50">
    <cfRule type="containsText" dxfId="167" priority="17" operator="containsText" text="À venir">
      <formula>NOT(ISERROR(SEARCH("À venir",D6)))</formula>
    </cfRule>
  </conditionalFormatting>
  <conditionalFormatting sqref="D7:D50">
    <cfRule type="containsText" dxfId="166" priority="18" operator="containsText" text="En cours">
      <formula>NOT(ISERROR(SEARCH("En cours",D7)))</formula>
    </cfRule>
    <cfRule type="expression" dxfId="165" priority="19">
      <formula>AND(D$6&gt;=$BR7,D$6&lt;=$BT7)</formula>
    </cfRule>
    <cfRule type="expression" dxfId="164" priority="20">
      <formula>AND(D$6&gt;=$BI7,D$6&lt;=$BJ7)</formula>
    </cfRule>
    <cfRule type="expression" dxfId="163" priority="21">
      <formula>AND(D$6&gt;=$BV7,D$6&lt;=$BX7)</formula>
    </cfRule>
  </conditionalFormatting>
  <conditionalFormatting sqref="D51:D1048576">
    <cfRule type="containsText" dxfId="162" priority="31" operator="containsText" text="A venir">
      <formula>NOT(ISERROR(SEARCH("A venir",D51)))</formula>
    </cfRule>
  </conditionalFormatting>
  <conditionalFormatting sqref="E7:AN50">
    <cfRule type="expression" dxfId="161" priority="1">
      <formula>AND(E$6&gt;=$BI7,E$6&lt;=$BJ7)</formula>
    </cfRule>
    <cfRule type="expression" dxfId="160" priority="2">
      <formula>AND(E$6&gt;=$BV7,E$6&lt;=$BX7)</formula>
    </cfRule>
    <cfRule type="expression" dxfId="159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55" fitToWidth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AA4D70-AE6B-4B99-8F8C-6AFDEE6EB3AA}">
          <x14:formula1>
            <xm:f>Feuil1!$A$1:$A$3</xm:f>
          </x14:formula1>
          <xm:sqref>BK7:BK48</xm:sqref>
        </x14:dataValidation>
        <x14:dataValidation type="list" allowBlank="1" showInputMessage="1" showErrorMessage="1" xr:uid="{E7A8A295-2F88-4236-995A-542E949DA654}">
          <x14:formula1>
            <xm:f>Feuil1!$A$7:$A$13</xm:f>
          </x14:formula1>
          <xm:sqref>BM7:BM48</xm:sqref>
        </x14:dataValidation>
        <x14:dataValidation type="list" allowBlank="1" showInputMessage="1" showErrorMessage="1" xr:uid="{A32201A5-D31A-4F2A-80A5-3073E9BD5755}">
          <x14:formula1>
            <xm:f>Feuil1!$B$7:$B$9</xm:f>
          </x14:formula1>
          <xm:sqref>BN7:BN48</xm:sqref>
        </x14:dataValidation>
        <x14:dataValidation type="list" allowBlank="1" showInputMessage="1" showErrorMessage="1" xr:uid="{FC360FDC-638F-4BCB-B491-54F12D006B1B}">
          <x14:formula1>
            <xm:f>Feuil1!$D$7:$D$8</xm:f>
          </x14:formula1>
          <xm:sqref>BO7:BP48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2572-0C21-4BF4-9570-1C7CEB1A8EEE}">
  <sheetPr codeName="Feuil13">
    <pageSetUpPr fitToPage="1"/>
  </sheetPr>
  <dimension ref="A1:BX40"/>
  <sheetViews>
    <sheetView showGridLines="0" tabSelected="1" topLeftCell="A2" zoomScale="60" zoomScaleNormal="60" workbookViewId="0">
      <pane ySplit="5" topLeftCell="A18" activePane="bottomLeft" state="frozen"/>
      <selection pane="bottomLeft" activeCell="H22" sqref="H22"/>
      <selection activeCell="C2" sqref="C2"/>
    </sheetView>
  </sheetViews>
  <sheetFormatPr defaultColWidth="15.5703125" defaultRowHeight="14.45"/>
  <cols>
    <col min="1" max="1" width="19.5703125" style="156" customWidth="1"/>
    <col min="2" max="2" width="32.28515625" style="157" customWidth="1"/>
    <col min="3" max="3" width="58.28515625" style="158" customWidth="1"/>
    <col min="4" max="4" width="9.7109375" style="159" customWidth="1"/>
    <col min="5" max="40" width="3.140625" style="160" customWidth="1"/>
    <col min="41" max="41" width="22.5703125" style="161" customWidth="1"/>
    <col min="42" max="48" width="15.5703125" style="159" customWidth="1"/>
    <col min="49" max="49" width="17.28515625" style="162" customWidth="1"/>
    <col min="50" max="50" width="19.5703125" style="156" customWidth="1"/>
    <col min="51" max="51" width="16" style="157" customWidth="1"/>
    <col min="52" max="52" width="18.5703125" style="157" customWidth="1"/>
    <col min="53" max="53" width="15.5703125" style="159" customWidth="1"/>
    <col min="54" max="54" width="19.7109375" style="163" hidden="1" customWidth="1"/>
    <col min="55" max="55" width="21" style="163" hidden="1" customWidth="1"/>
    <col min="56" max="56" width="25.28515625" style="163" hidden="1" customWidth="1"/>
    <col min="57" max="57" width="14.85546875" style="163" hidden="1" customWidth="1"/>
    <col min="58" max="58" width="29" style="157" hidden="1" customWidth="1"/>
    <col min="59" max="59" width="18.140625" style="159" hidden="1" customWidth="1"/>
    <col min="60" max="60" width="13" style="159" hidden="1" customWidth="1"/>
    <col min="61" max="61" width="17.42578125" style="164" hidden="1" customWidth="1"/>
    <col min="62" max="63" width="13" style="159" hidden="1" customWidth="1"/>
    <col min="64" max="64" width="62.140625" style="157" hidden="1" customWidth="1"/>
    <col min="65" max="65" width="23" style="159" hidden="1" customWidth="1"/>
    <col min="66" max="66" width="17" style="159" hidden="1" customWidth="1"/>
    <col min="67" max="67" width="14.28515625" style="159" hidden="1" customWidth="1"/>
    <col min="68" max="68" width="15.5703125" style="159" hidden="1" customWidth="1"/>
    <col min="69" max="69" width="11.5703125" style="159" hidden="1" customWidth="1"/>
    <col min="70" max="70" width="12.85546875" style="159" hidden="1" customWidth="1"/>
    <col min="71" max="71" width="11.5703125" style="159" hidden="1" customWidth="1"/>
    <col min="72" max="76" width="15.5703125" style="159" hidden="1" customWidth="1"/>
    <col min="77" max="82" width="15.5703125" style="159" customWidth="1"/>
    <col min="83" max="16384" width="15.5703125" style="159"/>
  </cols>
  <sheetData>
    <row r="1" spans="1:76" hidden="1">
      <c r="E1" s="160">
        <f t="shared" ref="E1:AN1" si="0">VALUE(YEAR(E6)&amp;TEXT(MONTH(E6),"00"))</f>
        <v>202401</v>
      </c>
      <c r="F1" s="160">
        <f t="shared" si="0"/>
        <v>202402</v>
      </c>
      <c r="G1" s="160">
        <f t="shared" si="0"/>
        <v>202403</v>
      </c>
      <c r="H1" s="160">
        <f t="shared" si="0"/>
        <v>202404</v>
      </c>
      <c r="I1" s="160">
        <f t="shared" si="0"/>
        <v>202405</v>
      </c>
      <c r="J1" s="160">
        <f t="shared" si="0"/>
        <v>202406</v>
      </c>
      <c r="K1" s="160">
        <f t="shared" si="0"/>
        <v>202407</v>
      </c>
      <c r="L1" s="160">
        <f t="shared" si="0"/>
        <v>202408</v>
      </c>
      <c r="M1" s="160">
        <f t="shared" si="0"/>
        <v>202409</v>
      </c>
      <c r="N1" s="160">
        <f t="shared" si="0"/>
        <v>202410</v>
      </c>
      <c r="O1" s="160">
        <f t="shared" si="0"/>
        <v>202411</v>
      </c>
      <c r="P1" s="160">
        <f t="shared" si="0"/>
        <v>202412</v>
      </c>
      <c r="Q1" s="160">
        <f t="shared" si="0"/>
        <v>202501</v>
      </c>
      <c r="R1" s="160">
        <f t="shared" si="0"/>
        <v>202502</v>
      </c>
      <c r="S1" s="160">
        <f t="shared" si="0"/>
        <v>202503</v>
      </c>
      <c r="T1" s="160">
        <f t="shared" si="0"/>
        <v>202504</v>
      </c>
      <c r="U1" s="160">
        <f t="shared" si="0"/>
        <v>202505</v>
      </c>
      <c r="V1" s="160">
        <f t="shared" si="0"/>
        <v>202506</v>
      </c>
      <c r="W1" s="160">
        <f t="shared" si="0"/>
        <v>202507</v>
      </c>
      <c r="X1" s="160">
        <f t="shared" si="0"/>
        <v>202508</v>
      </c>
      <c r="Y1" s="160">
        <f t="shared" si="0"/>
        <v>202509</v>
      </c>
      <c r="Z1" s="160">
        <f t="shared" si="0"/>
        <v>202510</v>
      </c>
      <c r="AA1" s="160">
        <f t="shared" si="0"/>
        <v>202511</v>
      </c>
      <c r="AB1" s="160">
        <f t="shared" si="0"/>
        <v>202512</v>
      </c>
      <c r="AC1" s="160">
        <f t="shared" si="0"/>
        <v>202601</v>
      </c>
      <c r="AD1" s="160">
        <f t="shared" si="0"/>
        <v>202602</v>
      </c>
      <c r="AE1" s="160">
        <f t="shared" si="0"/>
        <v>202603</v>
      </c>
      <c r="AF1" s="160">
        <f t="shared" si="0"/>
        <v>202604</v>
      </c>
      <c r="AG1" s="160">
        <f t="shared" si="0"/>
        <v>202605</v>
      </c>
      <c r="AH1" s="160">
        <f t="shared" si="0"/>
        <v>202606</v>
      </c>
      <c r="AI1" s="160">
        <f t="shared" si="0"/>
        <v>202607</v>
      </c>
      <c r="AJ1" s="160">
        <f t="shared" si="0"/>
        <v>202608</v>
      </c>
      <c r="AK1" s="160">
        <f t="shared" si="0"/>
        <v>202609</v>
      </c>
      <c r="AL1" s="160">
        <f t="shared" si="0"/>
        <v>202610</v>
      </c>
      <c r="AM1" s="160">
        <f t="shared" si="0"/>
        <v>202611</v>
      </c>
      <c r="AN1" s="160">
        <f t="shared" si="0"/>
        <v>202612</v>
      </c>
      <c r="AY1" s="159"/>
      <c r="AZ1" s="159"/>
    </row>
    <row r="2" spans="1:76" ht="21.95" customHeight="1">
      <c r="A2" s="165"/>
      <c r="B2" s="167"/>
      <c r="C2" s="248" t="s">
        <v>20</v>
      </c>
      <c r="AW2" s="166"/>
      <c r="AX2" s="165"/>
      <c r="AY2" s="167" t="s">
        <v>21</v>
      </c>
    </row>
    <row r="3" spans="1:76" ht="27.95">
      <c r="A3" s="159"/>
      <c r="B3" s="168"/>
      <c r="C3" s="250" t="s">
        <v>22</v>
      </c>
      <c r="AW3" s="166"/>
      <c r="AX3" s="165"/>
      <c r="AZ3" s="168"/>
      <c r="BA3" s="168"/>
      <c r="BB3" s="168"/>
    </row>
    <row r="4" spans="1:76" ht="21.95" customHeight="1">
      <c r="A4" s="385" t="s">
        <v>162</v>
      </c>
      <c r="B4" s="386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W4" s="166"/>
      <c r="AX4" s="165"/>
      <c r="AY4" s="169"/>
      <c r="AZ4" s="169"/>
      <c r="BA4" s="169"/>
      <c r="BB4" s="169"/>
    </row>
    <row r="5" spans="1:76" ht="27.95">
      <c r="A5" s="165"/>
      <c r="B5" s="168"/>
      <c r="C5" s="16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W5" s="166"/>
      <c r="AX5" s="165"/>
      <c r="AY5" s="168"/>
      <c r="AZ5" s="168"/>
      <c r="BA5" s="168"/>
      <c r="BB5" s="169"/>
    </row>
    <row r="6" spans="1:76" s="170" customFormat="1" ht="50.1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341" t="s">
        <v>31</v>
      </c>
      <c r="BC6" s="172" t="s">
        <v>32</v>
      </c>
      <c r="BD6" s="342" t="s">
        <v>33</v>
      </c>
      <c r="BE6" s="174" t="s">
        <v>34</v>
      </c>
      <c r="BF6" s="343" t="s">
        <v>35</v>
      </c>
      <c r="BG6" s="335" t="s">
        <v>36</v>
      </c>
      <c r="BH6" s="316" t="s">
        <v>30</v>
      </c>
      <c r="BI6" s="344" t="s">
        <v>37</v>
      </c>
      <c r="BJ6" s="345" t="s">
        <v>38</v>
      </c>
      <c r="BK6" s="346" t="s">
        <v>39</v>
      </c>
      <c r="BL6" s="173" t="s">
        <v>40</v>
      </c>
      <c r="BM6" s="336" t="s">
        <v>6</v>
      </c>
      <c r="BN6" s="360" t="s">
        <v>7</v>
      </c>
      <c r="BO6" s="360" t="s">
        <v>8</v>
      </c>
      <c r="BP6" s="360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4.5" customHeight="1">
      <c r="A7" s="146" t="s">
        <v>164</v>
      </c>
      <c r="B7" s="146" t="s">
        <v>165</v>
      </c>
      <c r="C7" s="147" t="s">
        <v>166</v>
      </c>
      <c r="D7" s="148" t="str">
        <f t="shared" ref="D7:D38" ca="1" si="1">IF(BH7&lt;TODAY(),"Terminé",(IF(BG7&gt;=TODAY(),"A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8" si="2">BH7</f>
        <v>46768</v>
      </c>
      <c r="BB7" s="187" t="s">
        <v>167</v>
      </c>
      <c r="BC7" s="184" t="s">
        <v>164</v>
      </c>
      <c r="BD7" s="188" t="s">
        <v>168</v>
      </c>
      <c r="BE7" s="188" t="s">
        <v>168</v>
      </c>
      <c r="BF7" s="188" t="s">
        <v>53</v>
      </c>
      <c r="BG7" s="189">
        <v>45308</v>
      </c>
      <c r="BH7" s="189">
        <v>46768</v>
      </c>
      <c r="BI7" s="189">
        <f t="shared" ref="BI7:BI38" si="3">IF(DAY(BG7)&lt;=15,DATE(YEAR(BG7),MONTH(BG7),1),EOMONTH(BG7,0))</f>
        <v>45322</v>
      </c>
      <c r="BJ7" s="189">
        <f t="shared" ref="BJ7:BJ38" si="4">IF(DAY(BH7)&lt;=15,DATE(YEAR(BH7),MONTH(BH7),1),EOMONTH(BH7,0))</f>
        <v>46783</v>
      </c>
      <c r="BK7" s="185" t="s">
        <v>0</v>
      </c>
      <c r="BL7" s="185" t="s">
        <v>169</v>
      </c>
      <c r="BM7" s="186"/>
      <c r="BN7" s="186" t="s">
        <v>10</v>
      </c>
      <c r="BO7" s="190"/>
      <c r="BP7" s="190"/>
      <c r="BQ7" s="191">
        <f>BS7-60</f>
        <v>45038</v>
      </c>
      <c r="BR7" s="191">
        <f t="shared" ref="BR7:BR38" si="5">IF(DAY(BQ7)&lt;=15,DATE(YEAR(BQ7),MONTH(BQ7),1),EOMONTH(BQ7,0))</f>
        <v>45046</v>
      </c>
      <c r="BS7" s="191">
        <f t="shared" ref="BS7:BS38" si="6">BU7</f>
        <v>45098</v>
      </c>
      <c r="BT7" s="191">
        <f t="shared" ref="BT7:BT38" si="7">IF(DAY(BS7)&lt;=15,DATE(YEAR(BS7),MONTH(BS7),1),EOMONTH(BS7,0))</f>
        <v>45107</v>
      </c>
      <c r="BU7" s="191">
        <f t="shared" ref="BU7:BU17" si="8">BW7-210</f>
        <v>45098</v>
      </c>
      <c r="BV7" s="191">
        <f t="shared" ref="BV7:BV38" si="9">IF(DAY(BU7)&lt;=15,DATE(YEAR(BU7),MONTH(BU7),1),EOMONTH(BU7,0))</f>
        <v>45107</v>
      </c>
      <c r="BW7" s="191">
        <f t="shared" ref="BW7:BW38" si="10">BG7</f>
        <v>45308</v>
      </c>
      <c r="BX7" s="191">
        <f t="shared" ref="BX7:BX38" si="11">IF(DAY(BW7)&lt;=15,DATE(YEAR(BW7),MONTH(BW7),1),EOMONTH(BW7,0))</f>
        <v>45322</v>
      </c>
    </row>
    <row r="8" spans="1:76" ht="34.5" customHeight="1">
      <c r="A8" s="146" t="s">
        <v>170</v>
      </c>
      <c r="B8" s="146" t="s">
        <v>165</v>
      </c>
      <c r="C8" s="147" t="s">
        <v>171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46084</v>
      </c>
      <c r="BB8" s="187" t="s">
        <v>170</v>
      </c>
      <c r="BC8" s="184" t="s">
        <v>170</v>
      </c>
      <c r="BD8" s="188" t="s">
        <v>168</v>
      </c>
      <c r="BE8" s="188" t="s">
        <v>168</v>
      </c>
      <c r="BF8" s="188" t="s">
        <v>53</v>
      </c>
      <c r="BG8" s="189">
        <v>43894</v>
      </c>
      <c r="BH8" s="189">
        <v>46084</v>
      </c>
      <c r="BI8" s="189">
        <f t="shared" si="3"/>
        <v>43891</v>
      </c>
      <c r="BJ8" s="189">
        <f t="shared" si="4"/>
        <v>46082</v>
      </c>
      <c r="BK8" s="185" t="s">
        <v>0</v>
      </c>
      <c r="BL8" s="185" t="s">
        <v>172</v>
      </c>
      <c r="BM8" s="186"/>
      <c r="BN8" s="186" t="s">
        <v>15</v>
      </c>
      <c r="BO8" s="190"/>
      <c r="BP8" s="190"/>
      <c r="BQ8" s="191">
        <f>BS8-60</f>
        <v>43624</v>
      </c>
      <c r="BR8" s="191">
        <f t="shared" si="5"/>
        <v>43617</v>
      </c>
      <c r="BS8" s="191">
        <f t="shared" si="6"/>
        <v>43684</v>
      </c>
      <c r="BT8" s="191">
        <f t="shared" si="7"/>
        <v>43678</v>
      </c>
      <c r="BU8" s="191">
        <f t="shared" si="8"/>
        <v>43684</v>
      </c>
      <c r="BV8" s="191">
        <f t="shared" si="9"/>
        <v>43678</v>
      </c>
      <c r="BW8" s="191">
        <f t="shared" si="10"/>
        <v>43894</v>
      </c>
      <c r="BX8" s="191">
        <f t="shared" si="11"/>
        <v>43891</v>
      </c>
    </row>
    <row r="9" spans="1:76" ht="34.5" customHeight="1">
      <c r="A9" s="146" t="s">
        <v>74</v>
      </c>
      <c r="B9" s="146" t="s">
        <v>165</v>
      </c>
      <c r="C9" s="147" t="s">
        <v>171</v>
      </c>
      <c r="D9" s="148" t="str">
        <f t="shared" ca="1" si="1"/>
        <v>A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47545</v>
      </c>
      <c r="BB9" s="187" t="s">
        <v>170</v>
      </c>
      <c r="BC9" s="184" t="s">
        <v>66</v>
      </c>
      <c r="BD9" s="188" t="s">
        <v>168</v>
      </c>
      <c r="BE9" s="188"/>
      <c r="BF9" s="188" t="s">
        <v>53</v>
      </c>
      <c r="BG9" s="189">
        <v>46085</v>
      </c>
      <c r="BH9" s="189">
        <v>47545</v>
      </c>
      <c r="BI9" s="189">
        <f t="shared" si="3"/>
        <v>46082</v>
      </c>
      <c r="BJ9" s="189">
        <f t="shared" si="4"/>
        <v>47543</v>
      </c>
      <c r="BK9" s="185" t="s">
        <v>0</v>
      </c>
      <c r="BL9" s="185"/>
      <c r="BM9" s="186"/>
      <c r="BN9" s="186" t="s">
        <v>15</v>
      </c>
      <c r="BO9" s="190" t="s">
        <v>11</v>
      </c>
      <c r="BP9" s="190"/>
      <c r="BQ9" s="191">
        <f>BS9-120</f>
        <v>45755</v>
      </c>
      <c r="BR9" s="191">
        <f t="shared" si="5"/>
        <v>45748</v>
      </c>
      <c r="BS9" s="191">
        <f t="shared" si="6"/>
        <v>45875</v>
      </c>
      <c r="BT9" s="191">
        <f t="shared" si="7"/>
        <v>45870</v>
      </c>
      <c r="BU9" s="191">
        <f t="shared" si="8"/>
        <v>45875</v>
      </c>
      <c r="BV9" s="191">
        <f t="shared" si="9"/>
        <v>45870</v>
      </c>
      <c r="BW9" s="191">
        <f t="shared" si="10"/>
        <v>46085</v>
      </c>
      <c r="BX9" s="191">
        <f t="shared" si="11"/>
        <v>46082</v>
      </c>
    </row>
    <row r="10" spans="1:76" ht="34.5" customHeight="1">
      <c r="A10" s="146" t="s">
        <v>173</v>
      </c>
      <c r="B10" s="146" t="s">
        <v>165</v>
      </c>
      <c r="C10" s="147" t="s">
        <v>174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46811</v>
      </c>
      <c r="BB10" s="187" t="s">
        <v>175</v>
      </c>
      <c r="BC10" s="192" t="s">
        <v>173</v>
      </c>
      <c r="BD10" s="188" t="s">
        <v>168</v>
      </c>
      <c r="BE10" s="188" t="s">
        <v>168</v>
      </c>
      <c r="BF10" s="188" t="s">
        <v>53</v>
      </c>
      <c r="BG10" s="189">
        <v>45352</v>
      </c>
      <c r="BH10" s="189">
        <v>46811</v>
      </c>
      <c r="BI10" s="189">
        <f t="shared" si="3"/>
        <v>45352</v>
      </c>
      <c r="BJ10" s="189">
        <f t="shared" si="4"/>
        <v>46812</v>
      </c>
      <c r="BK10" s="185" t="s">
        <v>0</v>
      </c>
      <c r="BL10" s="185" t="s">
        <v>176</v>
      </c>
      <c r="BM10" s="186"/>
      <c r="BN10" s="186" t="s">
        <v>10</v>
      </c>
      <c r="BO10" s="190"/>
      <c r="BP10" s="190"/>
      <c r="BQ10" s="191">
        <f>BS10-60</f>
        <v>45082</v>
      </c>
      <c r="BR10" s="191">
        <f t="shared" si="5"/>
        <v>45078</v>
      </c>
      <c r="BS10" s="191">
        <f t="shared" si="6"/>
        <v>45142</v>
      </c>
      <c r="BT10" s="191">
        <f t="shared" si="7"/>
        <v>45139</v>
      </c>
      <c r="BU10" s="191">
        <f t="shared" si="8"/>
        <v>45142</v>
      </c>
      <c r="BV10" s="191">
        <f t="shared" si="9"/>
        <v>45139</v>
      </c>
      <c r="BW10" s="191">
        <f t="shared" si="10"/>
        <v>45352</v>
      </c>
      <c r="BX10" s="191">
        <f t="shared" si="11"/>
        <v>45352</v>
      </c>
    </row>
    <row r="11" spans="1:76" ht="34.5" customHeight="1">
      <c r="A11" s="146" t="s">
        <v>177</v>
      </c>
      <c r="B11" s="146" t="s">
        <v>165</v>
      </c>
      <c r="C11" s="147" t="s">
        <v>178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45423</v>
      </c>
      <c r="BB11" s="187" t="s">
        <v>177</v>
      </c>
      <c r="BC11" s="184" t="s">
        <v>177</v>
      </c>
      <c r="BD11" s="188" t="s">
        <v>168</v>
      </c>
      <c r="BE11" s="188" t="s">
        <v>168</v>
      </c>
      <c r="BF11" s="188" t="s">
        <v>179</v>
      </c>
      <c r="BG11" s="189">
        <v>43963</v>
      </c>
      <c r="BH11" s="189">
        <v>45423</v>
      </c>
      <c r="BI11" s="189">
        <f t="shared" si="3"/>
        <v>43952</v>
      </c>
      <c r="BJ11" s="189">
        <f t="shared" si="4"/>
        <v>45413</v>
      </c>
      <c r="BK11" s="185" t="s">
        <v>0</v>
      </c>
      <c r="BL11" s="185" t="s">
        <v>180</v>
      </c>
      <c r="BM11" s="186"/>
      <c r="BN11" s="186" t="s">
        <v>15</v>
      </c>
      <c r="BO11" s="190"/>
      <c r="BP11" s="190"/>
      <c r="BQ11" s="191">
        <f>BS11-60</f>
        <v>43693</v>
      </c>
      <c r="BR11" s="191">
        <f t="shared" si="5"/>
        <v>43708</v>
      </c>
      <c r="BS11" s="191">
        <f t="shared" si="6"/>
        <v>43753</v>
      </c>
      <c r="BT11" s="191">
        <f t="shared" si="7"/>
        <v>43739</v>
      </c>
      <c r="BU11" s="191">
        <f t="shared" si="8"/>
        <v>43753</v>
      </c>
      <c r="BV11" s="191">
        <f t="shared" si="9"/>
        <v>43739</v>
      </c>
      <c r="BW11" s="191">
        <f t="shared" si="10"/>
        <v>43963</v>
      </c>
      <c r="BX11" s="191">
        <f t="shared" si="11"/>
        <v>43952</v>
      </c>
    </row>
    <row r="12" spans="1:76" ht="34.5" customHeight="1">
      <c r="A12" s="146" t="s">
        <v>181</v>
      </c>
      <c r="B12" s="146" t="s">
        <v>165</v>
      </c>
      <c r="C12" s="147" t="s">
        <v>182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45628</v>
      </c>
      <c r="BB12" s="193" t="s">
        <v>181</v>
      </c>
      <c r="BC12" s="184" t="s">
        <v>181</v>
      </c>
      <c r="BD12" s="188" t="s">
        <v>168</v>
      </c>
      <c r="BE12" s="188" t="s">
        <v>168</v>
      </c>
      <c r="BF12" s="188" t="s">
        <v>179</v>
      </c>
      <c r="BG12" s="189">
        <v>44167</v>
      </c>
      <c r="BH12" s="189">
        <v>45628</v>
      </c>
      <c r="BI12" s="189">
        <f t="shared" si="3"/>
        <v>44166</v>
      </c>
      <c r="BJ12" s="189">
        <f t="shared" si="4"/>
        <v>45627</v>
      </c>
      <c r="BK12" s="185" t="s">
        <v>0</v>
      </c>
      <c r="BL12" s="185" t="s">
        <v>183</v>
      </c>
      <c r="BM12" s="186"/>
      <c r="BN12" s="186" t="s">
        <v>15</v>
      </c>
      <c r="BO12" s="190"/>
      <c r="BP12" s="190"/>
      <c r="BQ12" s="194">
        <f>BS12-60</f>
        <v>43897</v>
      </c>
      <c r="BR12" s="194">
        <f t="shared" si="5"/>
        <v>43891</v>
      </c>
      <c r="BS12" s="194">
        <f t="shared" si="6"/>
        <v>43957</v>
      </c>
      <c r="BT12" s="194">
        <f t="shared" si="7"/>
        <v>43952</v>
      </c>
      <c r="BU12" s="194">
        <f t="shared" si="8"/>
        <v>43957</v>
      </c>
      <c r="BV12" s="194">
        <f t="shared" si="9"/>
        <v>43952</v>
      </c>
      <c r="BW12" s="194">
        <f t="shared" si="10"/>
        <v>44167</v>
      </c>
      <c r="BX12" s="194">
        <f t="shared" si="11"/>
        <v>44166</v>
      </c>
    </row>
    <row r="13" spans="1:76" ht="34.5" customHeight="1">
      <c r="A13" s="146" t="s">
        <v>184</v>
      </c>
      <c r="B13" s="146" t="s">
        <v>165</v>
      </c>
      <c r="C13" s="147" t="s">
        <v>185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45823</v>
      </c>
      <c r="BB13" s="187" t="s">
        <v>184</v>
      </c>
      <c r="BC13" s="184" t="s">
        <v>184</v>
      </c>
      <c r="BD13" s="188" t="s">
        <v>168</v>
      </c>
      <c r="BE13" s="188" t="s">
        <v>168</v>
      </c>
      <c r="BF13" s="188" t="s">
        <v>53</v>
      </c>
      <c r="BG13" s="189">
        <v>44363</v>
      </c>
      <c r="BH13" s="189">
        <v>45823</v>
      </c>
      <c r="BI13" s="189">
        <f t="shared" si="3"/>
        <v>44377</v>
      </c>
      <c r="BJ13" s="189">
        <f t="shared" si="4"/>
        <v>45809</v>
      </c>
      <c r="BK13" s="185" t="s">
        <v>0</v>
      </c>
      <c r="BL13" s="185" t="s">
        <v>186</v>
      </c>
      <c r="BM13" s="186"/>
      <c r="BN13" s="186" t="s">
        <v>15</v>
      </c>
      <c r="BO13" s="190"/>
      <c r="BP13" s="190"/>
      <c r="BQ13" s="191">
        <f>BS13-60</f>
        <v>44093</v>
      </c>
      <c r="BR13" s="191">
        <f t="shared" si="5"/>
        <v>44104</v>
      </c>
      <c r="BS13" s="191">
        <f t="shared" si="6"/>
        <v>44153</v>
      </c>
      <c r="BT13" s="191">
        <f t="shared" si="7"/>
        <v>44165</v>
      </c>
      <c r="BU13" s="191">
        <f t="shared" si="8"/>
        <v>44153</v>
      </c>
      <c r="BV13" s="191">
        <f t="shared" si="9"/>
        <v>44165</v>
      </c>
      <c r="BW13" s="191">
        <f t="shared" si="10"/>
        <v>44363</v>
      </c>
      <c r="BX13" s="191">
        <f t="shared" si="11"/>
        <v>44377</v>
      </c>
    </row>
    <row r="14" spans="1:76" ht="34.5" customHeight="1">
      <c r="A14" s="146" t="s">
        <v>74</v>
      </c>
      <c r="B14" s="146" t="s">
        <v>165</v>
      </c>
      <c r="C14" s="147" t="s">
        <v>185</v>
      </c>
      <c r="D14" s="148" t="str">
        <f t="shared" ca="1" si="1"/>
        <v>A venir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47284</v>
      </c>
      <c r="BB14" s="187" t="s">
        <v>184</v>
      </c>
      <c r="BC14" s="184" t="s">
        <v>66</v>
      </c>
      <c r="BD14" s="188" t="s">
        <v>168</v>
      </c>
      <c r="BE14" s="188"/>
      <c r="BF14" s="188" t="s">
        <v>53</v>
      </c>
      <c r="BG14" s="189">
        <v>45824</v>
      </c>
      <c r="BH14" s="189">
        <v>47284</v>
      </c>
      <c r="BI14" s="189">
        <f t="shared" si="3"/>
        <v>45838</v>
      </c>
      <c r="BJ14" s="189">
        <f t="shared" si="4"/>
        <v>47270</v>
      </c>
      <c r="BK14" s="185" t="s">
        <v>0</v>
      </c>
      <c r="BL14" s="185" t="s">
        <v>186</v>
      </c>
      <c r="BM14" s="186"/>
      <c r="BN14" s="186" t="s">
        <v>15</v>
      </c>
      <c r="BO14" s="190" t="s">
        <v>11</v>
      </c>
      <c r="BP14" s="190"/>
      <c r="BQ14" s="191">
        <f>BS14-120</f>
        <v>45494</v>
      </c>
      <c r="BR14" s="191">
        <f t="shared" si="5"/>
        <v>45504</v>
      </c>
      <c r="BS14" s="191">
        <f t="shared" si="6"/>
        <v>45614</v>
      </c>
      <c r="BT14" s="191">
        <f t="shared" si="7"/>
        <v>45626</v>
      </c>
      <c r="BU14" s="191">
        <f t="shared" si="8"/>
        <v>45614</v>
      </c>
      <c r="BV14" s="191">
        <f t="shared" si="9"/>
        <v>45626</v>
      </c>
      <c r="BW14" s="191">
        <f t="shared" si="10"/>
        <v>45824</v>
      </c>
      <c r="BX14" s="191">
        <f t="shared" si="11"/>
        <v>45838</v>
      </c>
    </row>
    <row r="15" spans="1:76" ht="34.5" customHeight="1">
      <c r="A15" s="146" t="s">
        <v>187</v>
      </c>
      <c r="B15" s="146" t="s">
        <v>165</v>
      </c>
      <c r="C15" s="147" t="s">
        <v>188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46662</v>
      </c>
      <c r="BB15" s="187" t="s">
        <v>187</v>
      </c>
      <c r="BC15" s="184" t="s">
        <v>187</v>
      </c>
      <c r="BD15" s="188" t="s">
        <v>168</v>
      </c>
      <c r="BE15" s="188" t="s">
        <v>168</v>
      </c>
      <c r="BF15" s="188" t="s">
        <v>53</v>
      </c>
      <c r="BG15" s="189">
        <v>45202</v>
      </c>
      <c r="BH15" s="189">
        <v>46662</v>
      </c>
      <c r="BI15" s="189">
        <f t="shared" si="3"/>
        <v>45200</v>
      </c>
      <c r="BJ15" s="189">
        <f t="shared" si="4"/>
        <v>46661</v>
      </c>
      <c r="BK15" s="185" t="s">
        <v>0</v>
      </c>
      <c r="BL15" s="185" t="s">
        <v>189</v>
      </c>
      <c r="BM15" s="186"/>
      <c r="BN15" s="186" t="s">
        <v>10</v>
      </c>
      <c r="BO15" s="190"/>
      <c r="BP15" s="190"/>
      <c r="BQ15" s="191">
        <f>BS15-60</f>
        <v>44932</v>
      </c>
      <c r="BR15" s="191">
        <f t="shared" si="5"/>
        <v>44927</v>
      </c>
      <c r="BS15" s="191">
        <f t="shared" si="6"/>
        <v>44992</v>
      </c>
      <c r="BT15" s="191">
        <f t="shared" si="7"/>
        <v>44986</v>
      </c>
      <c r="BU15" s="191">
        <f t="shared" si="8"/>
        <v>44992</v>
      </c>
      <c r="BV15" s="191">
        <f t="shared" si="9"/>
        <v>44986</v>
      </c>
      <c r="BW15" s="191">
        <f t="shared" si="10"/>
        <v>45202</v>
      </c>
      <c r="BX15" s="191">
        <f t="shared" si="11"/>
        <v>45200</v>
      </c>
    </row>
    <row r="16" spans="1:76" ht="34.5" customHeight="1">
      <c r="A16" s="146" t="s">
        <v>190</v>
      </c>
      <c r="B16" s="146" t="s">
        <v>191</v>
      </c>
      <c r="C16" s="147" t="s">
        <v>192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45648</v>
      </c>
      <c r="BB16" s="187" t="s">
        <v>193</v>
      </c>
      <c r="BC16" s="184" t="s">
        <v>190</v>
      </c>
      <c r="BD16" s="188" t="s">
        <v>168</v>
      </c>
      <c r="BE16" s="188" t="s">
        <v>168</v>
      </c>
      <c r="BF16" s="188" t="s">
        <v>179</v>
      </c>
      <c r="BG16" s="189">
        <v>44188</v>
      </c>
      <c r="BH16" s="189">
        <v>45648</v>
      </c>
      <c r="BI16" s="189">
        <f t="shared" si="3"/>
        <v>44196</v>
      </c>
      <c r="BJ16" s="189">
        <f t="shared" si="4"/>
        <v>45657</v>
      </c>
      <c r="BK16" s="185" t="s">
        <v>0</v>
      </c>
      <c r="BL16" s="185" t="s">
        <v>194</v>
      </c>
      <c r="BM16" s="186"/>
      <c r="BN16" s="186" t="s">
        <v>15</v>
      </c>
      <c r="BO16" s="190"/>
      <c r="BP16" s="190"/>
      <c r="BQ16" s="191">
        <f>BS16-60</f>
        <v>43918</v>
      </c>
      <c r="BR16" s="191">
        <f t="shared" si="5"/>
        <v>43921</v>
      </c>
      <c r="BS16" s="191">
        <f t="shared" si="6"/>
        <v>43978</v>
      </c>
      <c r="BT16" s="191">
        <f t="shared" si="7"/>
        <v>43982</v>
      </c>
      <c r="BU16" s="191">
        <f t="shared" si="8"/>
        <v>43978</v>
      </c>
      <c r="BV16" s="191">
        <f t="shared" si="9"/>
        <v>43982</v>
      </c>
      <c r="BW16" s="191">
        <f t="shared" si="10"/>
        <v>44188</v>
      </c>
      <c r="BX16" s="191">
        <f t="shared" si="11"/>
        <v>44196</v>
      </c>
    </row>
    <row r="17" spans="1:76" ht="34.5" customHeight="1">
      <c r="A17" s="146" t="s">
        <v>74</v>
      </c>
      <c r="B17" s="146" t="s">
        <v>191</v>
      </c>
      <c r="C17" s="147" t="s">
        <v>192</v>
      </c>
      <c r="D17" s="148" t="str">
        <f t="shared" ca="1" si="1"/>
        <v>A venir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47109</v>
      </c>
      <c r="BB17" s="187" t="s">
        <v>193</v>
      </c>
      <c r="BC17" s="184" t="s">
        <v>66</v>
      </c>
      <c r="BD17" s="188" t="s">
        <v>168</v>
      </c>
      <c r="BE17" s="188"/>
      <c r="BF17" s="188" t="s">
        <v>179</v>
      </c>
      <c r="BG17" s="189">
        <v>45649</v>
      </c>
      <c r="BH17" s="189">
        <v>47109</v>
      </c>
      <c r="BI17" s="189">
        <f t="shared" si="3"/>
        <v>45657</v>
      </c>
      <c r="BJ17" s="189">
        <f t="shared" si="4"/>
        <v>47118</v>
      </c>
      <c r="BK17" s="185" t="s">
        <v>0</v>
      </c>
      <c r="BL17" s="185" t="s">
        <v>194</v>
      </c>
      <c r="BM17" s="186"/>
      <c r="BN17" s="186" t="s">
        <v>15</v>
      </c>
      <c r="BO17" s="190"/>
      <c r="BP17" s="190"/>
      <c r="BQ17" s="191">
        <f>BS17-120</f>
        <v>45319</v>
      </c>
      <c r="BR17" s="191">
        <f t="shared" si="5"/>
        <v>45322</v>
      </c>
      <c r="BS17" s="191">
        <f t="shared" si="6"/>
        <v>45439</v>
      </c>
      <c r="BT17" s="191">
        <f t="shared" si="7"/>
        <v>45443</v>
      </c>
      <c r="BU17" s="191">
        <f t="shared" si="8"/>
        <v>45439</v>
      </c>
      <c r="BV17" s="191">
        <f t="shared" si="9"/>
        <v>45443</v>
      </c>
      <c r="BW17" s="191">
        <f t="shared" si="10"/>
        <v>45649</v>
      </c>
      <c r="BX17" s="191">
        <f t="shared" si="11"/>
        <v>45657</v>
      </c>
    </row>
    <row r="18" spans="1:76" ht="34.5" customHeight="1">
      <c r="A18" s="146" t="s">
        <v>195</v>
      </c>
      <c r="B18" s="146" t="s">
        <v>191</v>
      </c>
      <c r="C18" s="147" t="s">
        <v>196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45999</v>
      </c>
      <c r="BB18" s="187" t="s">
        <v>195</v>
      </c>
      <c r="BC18" s="184" t="s">
        <v>195</v>
      </c>
      <c r="BD18" s="188" t="s">
        <v>168</v>
      </c>
      <c r="BE18" s="188" t="s">
        <v>168</v>
      </c>
      <c r="BF18" s="188" t="s">
        <v>179</v>
      </c>
      <c r="BG18" s="189">
        <v>44538</v>
      </c>
      <c r="BH18" s="189">
        <v>45999</v>
      </c>
      <c r="BI18" s="189">
        <f t="shared" si="3"/>
        <v>44531</v>
      </c>
      <c r="BJ18" s="189">
        <f t="shared" si="4"/>
        <v>45992</v>
      </c>
      <c r="BK18" s="185" t="s">
        <v>0</v>
      </c>
      <c r="BL18" s="185" t="s">
        <v>197</v>
      </c>
      <c r="BM18" s="186"/>
      <c r="BN18" s="186" t="s">
        <v>10</v>
      </c>
      <c r="BO18" s="190"/>
      <c r="BP18" s="190"/>
      <c r="BQ18" s="191">
        <f>BS18-90</f>
        <v>44268</v>
      </c>
      <c r="BR18" s="191">
        <f t="shared" si="5"/>
        <v>44256</v>
      </c>
      <c r="BS18" s="191">
        <f t="shared" si="6"/>
        <v>44358</v>
      </c>
      <c r="BT18" s="191">
        <f t="shared" si="7"/>
        <v>44348</v>
      </c>
      <c r="BU18" s="191">
        <f>BW18-180</f>
        <v>44358</v>
      </c>
      <c r="BV18" s="191">
        <f t="shared" si="9"/>
        <v>44348</v>
      </c>
      <c r="BW18" s="191">
        <f t="shared" si="10"/>
        <v>44538</v>
      </c>
      <c r="BX18" s="191">
        <f t="shared" si="11"/>
        <v>44531</v>
      </c>
    </row>
    <row r="19" spans="1:76" ht="34.5" customHeight="1">
      <c r="A19" s="146" t="s">
        <v>74</v>
      </c>
      <c r="B19" s="146" t="s">
        <v>191</v>
      </c>
      <c r="C19" s="147" t="s">
        <v>196</v>
      </c>
      <c r="D19" s="148" t="str">
        <f t="shared" ca="1" si="1"/>
        <v>A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47460</v>
      </c>
      <c r="BB19" s="187" t="s">
        <v>195</v>
      </c>
      <c r="BC19" s="184" t="s">
        <v>66</v>
      </c>
      <c r="BD19" s="196" t="s">
        <v>168</v>
      </c>
      <c r="BE19" s="188"/>
      <c r="BF19" s="188" t="s">
        <v>179</v>
      </c>
      <c r="BG19" s="189">
        <v>46000</v>
      </c>
      <c r="BH19" s="189">
        <v>47460</v>
      </c>
      <c r="BI19" s="189">
        <f t="shared" si="3"/>
        <v>45992</v>
      </c>
      <c r="BJ19" s="189">
        <f t="shared" si="4"/>
        <v>47453</v>
      </c>
      <c r="BK19" s="185" t="s">
        <v>0</v>
      </c>
      <c r="BL19" s="185" t="s">
        <v>197</v>
      </c>
      <c r="BM19" s="186"/>
      <c r="BN19" s="186" t="s">
        <v>10</v>
      </c>
      <c r="BO19" s="190"/>
      <c r="BP19" s="190"/>
      <c r="BQ19" s="191">
        <f>BS19-120</f>
        <v>45700</v>
      </c>
      <c r="BR19" s="191">
        <f t="shared" si="5"/>
        <v>45689</v>
      </c>
      <c r="BS19" s="191">
        <f t="shared" si="6"/>
        <v>45820</v>
      </c>
      <c r="BT19" s="191">
        <f t="shared" si="7"/>
        <v>45809</v>
      </c>
      <c r="BU19" s="191">
        <f>BW19-180</f>
        <v>45820</v>
      </c>
      <c r="BV19" s="191">
        <f t="shared" si="9"/>
        <v>45809</v>
      </c>
      <c r="BW19" s="191">
        <f t="shared" si="10"/>
        <v>46000</v>
      </c>
      <c r="BX19" s="191">
        <f t="shared" si="11"/>
        <v>45992</v>
      </c>
    </row>
    <row r="20" spans="1:76" ht="34.5" customHeight="1">
      <c r="A20" s="146" t="s">
        <v>198</v>
      </c>
      <c r="B20" s="146" t="s">
        <v>2</v>
      </c>
      <c r="C20" s="147" t="s">
        <v>199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46315</v>
      </c>
      <c r="BB20" s="187" t="s">
        <v>200</v>
      </c>
      <c r="BC20" s="184" t="s">
        <v>198</v>
      </c>
      <c r="BD20" s="188" t="s">
        <v>168</v>
      </c>
      <c r="BE20" s="188" t="s">
        <v>168</v>
      </c>
      <c r="BF20" s="188" t="s">
        <v>53</v>
      </c>
      <c r="BG20" s="189">
        <v>44855</v>
      </c>
      <c r="BH20" s="189">
        <v>46315</v>
      </c>
      <c r="BI20" s="189">
        <f t="shared" si="3"/>
        <v>44865</v>
      </c>
      <c r="BJ20" s="189">
        <f t="shared" si="4"/>
        <v>46326</v>
      </c>
      <c r="BK20" s="185" t="s">
        <v>2</v>
      </c>
      <c r="BL20" s="185" t="s">
        <v>201</v>
      </c>
      <c r="BM20" s="186"/>
      <c r="BN20" s="186" t="s">
        <v>13</v>
      </c>
      <c r="BO20" s="190"/>
      <c r="BP20" s="190"/>
      <c r="BQ20" s="191">
        <f>BS20-60</f>
        <v>44585</v>
      </c>
      <c r="BR20" s="191">
        <f t="shared" si="5"/>
        <v>44592</v>
      </c>
      <c r="BS20" s="191">
        <f t="shared" si="6"/>
        <v>44645</v>
      </c>
      <c r="BT20" s="191">
        <f t="shared" si="7"/>
        <v>44651</v>
      </c>
      <c r="BU20" s="191">
        <f t="shared" ref="BU20:BU38" si="12">BW20-210</f>
        <v>44645</v>
      </c>
      <c r="BV20" s="191">
        <f t="shared" si="9"/>
        <v>44651</v>
      </c>
      <c r="BW20" s="191">
        <f t="shared" si="10"/>
        <v>44855</v>
      </c>
      <c r="BX20" s="191">
        <f t="shared" si="11"/>
        <v>44865</v>
      </c>
    </row>
    <row r="21" spans="1:76" ht="34.5" customHeight="1">
      <c r="A21" s="146" t="s">
        <v>74</v>
      </c>
      <c r="B21" s="146" t="s">
        <v>2</v>
      </c>
      <c r="C21" s="147" t="s">
        <v>202</v>
      </c>
      <c r="D21" s="148" t="str">
        <f t="shared" ca="1" si="1"/>
        <v>A venir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47776</v>
      </c>
      <c r="BB21" s="187" t="s">
        <v>200</v>
      </c>
      <c r="BC21" s="184" t="s">
        <v>66</v>
      </c>
      <c r="BD21" s="188" t="s">
        <v>168</v>
      </c>
      <c r="BE21" s="188"/>
      <c r="BF21" s="188" t="s">
        <v>53</v>
      </c>
      <c r="BG21" s="189">
        <f>BH20+1</f>
        <v>46316</v>
      </c>
      <c r="BH21" s="189">
        <f>BG21+1460</f>
        <v>47776</v>
      </c>
      <c r="BI21" s="189">
        <f t="shared" si="3"/>
        <v>46326</v>
      </c>
      <c r="BJ21" s="189">
        <f t="shared" si="4"/>
        <v>47787</v>
      </c>
      <c r="BK21" s="185" t="s">
        <v>2</v>
      </c>
      <c r="BL21" s="185" t="s">
        <v>201</v>
      </c>
      <c r="BM21" s="186"/>
      <c r="BN21" s="186" t="s">
        <v>13</v>
      </c>
      <c r="BO21" s="190"/>
      <c r="BP21" s="190"/>
      <c r="BQ21" s="191">
        <f>BS21-120</f>
        <v>45986</v>
      </c>
      <c r="BR21" s="191">
        <f t="shared" si="5"/>
        <v>45991</v>
      </c>
      <c r="BS21" s="191">
        <f t="shared" si="6"/>
        <v>46106</v>
      </c>
      <c r="BT21" s="191">
        <f t="shared" si="7"/>
        <v>46112</v>
      </c>
      <c r="BU21" s="191">
        <f t="shared" si="12"/>
        <v>46106</v>
      </c>
      <c r="BV21" s="191">
        <f t="shared" si="9"/>
        <v>46112</v>
      </c>
      <c r="BW21" s="191">
        <f t="shared" si="10"/>
        <v>46316</v>
      </c>
      <c r="BX21" s="191">
        <f t="shared" si="11"/>
        <v>46326</v>
      </c>
    </row>
    <row r="22" spans="1:76" ht="34.5" customHeight="1">
      <c r="A22" s="146" t="s">
        <v>203</v>
      </c>
      <c r="B22" s="146" t="s">
        <v>2</v>
      </c>
      <c r="C22" s="147" t="s">
        <v>204</v>
      </c>
      <c r="D22" s="148" t="str">
        <f t="shared" ca="1" si="1"/>
        <v>A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46852</v>
      </c>
      <c r="BB22" s="187" t="s">
        <v>205</v>
      </c>
      <c r="BC22" s="184" t="s">
        <v>203</v>
      </c>
      <c r="BD22" s="188" t="s">
        <v>168</v>
      </c>
      <c r="BE22" s="188" t="s">
        <v>168</v>
      </c>
      <c r="BF22" s="188" t="s">
        <v>53</v>
      </c>
      <c r="BG22" s="189">
        <v>45392</v>
      </c>
      <c r="BH22" s="189">
        <f>BG22+1460</f>
        <v>46852</v>
      </c>
      <c r="BI22" s="189">
        <f>IF(DAY(BG22)&lt;=15,DATE(YEAR(BG22),MONTH(BG22),1),EOMONTH(BG22,0))</f>
        <v>45383</v>
      </c>
      <c r="BJ22" s="189">
        <f t="shared" si="4"/>
        <v>46844</v>
      </c>
      <c r="BK22" s="185" t="s">
        <v>2</v>
      </c>
      <c r="BL22" s="185" t="s">
        <v>206</v>
      </c>
      <c r="BM22" s="186"/>
      <c r="BN22" s="186" t="s">
        <v>13</v>
      </c>
      <c r="BO22" s="190"/>
      <c r="BP22" s="190"/>
      <c r="BQ22" s="191">
        <f>BS22-60</f>
        <v>45122</v>
      </c>
      <c r="BR22" s="191">
        <f t="shared" si="5"/>
        <v>45108</v>
      </c>
      <c r="BS22" s="191">
        <f t="shared" si="6"/>
        <v>45182</v>
      </c>
      <c r="BT22" s="191">
        <f t="shared" si="7"/>
        <v>45170</v>
      </c>
      <c r="BU22" s="191">
        <f t="shared" si="12"/>
        <v>45182</v>
      </c>
      <c r="BV22" s="191">
        <f t="shared" si="9"/>
        <v>45170</v>
      </c>
      <c r="BW22" s="191">
        <f t="shared" si="10"/>
        <v>45392</v>
      </c>
      <c r="BX22" s="191">
        <f t="shared" si="11"/>
        <v>45383</v>
      </c>
    </row>
    <row r="23" spans="1:76" ht="34.5" customHeight="1">
      <c r="A23" s="146" t="s">
        <v>207</v>
      </c>
      <c r="B23" s="146" t="s">
        <v>208</v>
      </c>
      <c r="C23" s="147" t="s">
        <v>209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45878</v>
      </c>
      <c r="BB23" s="187" t="s">
        <v>210</v>
      </c>
      <c r="BC23" s="184" t="s">
        <v>207</v>
      </c>
      <c r="BD23" s="188" t="s">
        <v>168</v>
      </c>
      <c r="BE23" s="188" t="s">
        <v>168</v>
      </c>
      <c r="BF23" s="188" t="s">
        <v>211</v>
      </c>
      <c r="BG23" s="189">
        <v>44418</v>
      </c>
      <c r="BH23" s="189">
        <v>45878</v>
      </c>
      <c r="BI23" s="189">
        <f t="shared" si="3"/>
        <v>44409</v>
      </c>
      <c r="BJ23" s="189">
        <f t="shared" si="4"/>
        <v>45870</v>
      </c>
      <c r="BK23" s="185" t="s">
        <v>0</v>
      </c>
      <c r="BL23" s="185" t="s">
        <v>212</v>
      </c>
      <c r="BM23" s="186"/>
      <c r="BN23" s="186" t="s">
        <v>10</v>
      </c>
      <c r="BO23" s="190"/>
      <c r="BP23" s="190"/>
      <c r="BQ23" s="191">
        <f>BS23-60</f>
        <v>44148</v>
      </c>
      <c r="BR23" s="191">
        <f t="shared" si="5"/>
        <v>44136</v>
      </c>
      <c r="BS23" s="191">
        <f t="shared" si="6"/>
        <v>44208</v>
      </c>
      <c r="BT23" s="191">
        <f t="shared" si="7"/>
        <v>44197</v>
      </c>
      <c r="BU23" s="191">
        <f t="shared" si="12"/>
        <v>44208</v>
      </c>
      <c r="BV23" s="191">
        <f t="shared" si="9"/>
        <v>44197</v>
      </c>
      <c r="BW23" s="191">
        <f t="shared" si="10"/>
        <v>44418</v>
      </c>
      <c r="BX23" s="191">
        <f t="shared" si="11"/>
        <v>44409</v>
      </c>
    </row>
    <row r="24" spans="1:76" ht="34.5" customHeight="1">
      <c r="A24" s="146" t="s">
        <v>74</v>
      </c>
      <c r="B24" s="146" t="s">
        <v>208</v>
      </c>
      <c r="C24" s="147" t="s">
        <v>209</v>
      </c>
      <c r="D24" s="148" t="str">
        <f t="shared" ca="1" si="1"/>
        <v>A venir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47339</v>
      </c>
      <c r="BB24" s="187" t="s">
        <v>210</v>
      </c>
      <c r="BC24" s="184" t="s">
        <v>66</v>
      </c>
      <c r="BD24" s="188" t="s">
        <v>168</v>
      </c>
      <c r="BE24" s="188"/>
      <c r="BF24" s="188" t="s">
        <v>211</v>
      </c>
      <c r="BG24" s="189">
        <f>BH23+1</f>
        <v>45879</v>
      </c>
      <c r="BH24" s="189">
        <f>BG24+1460</f>
        <v>47339</v>
      </c>
      <c r="BI24" s="189">
        <f t="shared" si="3"/>
        <v>45870</v>
      </c>
      <c r="BJ24" s="189">
        <f t="shared" si="4"/>
        <v>47331</v>
      </c>
      <c r="BK24" s="185" t="s">
        <v>0</v>
      </c>
      <c r="BL24" s="185" t="s">
        <v>212</v>
      </c>
      <c r="BM24" s="186"/>
      <c r="BN24" s="186" t="s">
        <v>10</v>
      </c>
      <c r="BO24" s="190"/>
      <c r="BP24" s="190"/>
      <c r="BQ24" s="191">
        <f>BS24-120</f>
        <v>45549</v>
      </c>
      <c r="BR24" s="191">
        <f t="shared" si="5"/>
        <v>45536</v>
      </c>
      <c r="BS24" s="191">
        <f t="shared" si="6"/>
        <v>45669</v>
      </c>
      <c r="BT24" s="191">
        <f t="shared" si="7"/>
        <v>45658</v>
      </c>
      <c r="BU24" s="191">
        <f t="shared" si="12"/>
        <v>45669</v>
      </c>
      <c r="BV24" s="191">
        <f t="shared" si="9"/>
        <v>45658</v>
      </c>
      <c r="BW24" s="191">
        <f t="shared" si="10"/>
        <v>45879</v>
      </c>
      <c r="BX24" s="191">
        <f t="shared" si="11"/>
        <v>45870</v>
      </c>
    </row>
    <row r="25" spans="1:76" ht="34.5" customHeight="1">
      <c r="A25" s="146" t="s">
        <v>74</v>
      </c>
      <c r="B25" s="146" t="s">
        <v>208</v>
      </c>
      <c r="C25" s="147" t="s">
        <v>213</v>
      </c>
      <c r="D25" s="148" t="str">
        <f t="shared" ca="1" si="1"/>
        <v>A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46724</v>
      </c>
      <c r="BB25" s="187" t="s">
        <v>214</v>
      </c>
      <c r="BC25" s="184" t="s">
        <v>215</v>
      </c>
      <c r="BD25" s="188" t="s">
        <v>168</v>
      </c>
      <c r="BE25" s="188" t="s">
        <v>168</v>
      </c>
      <c r="BF25" s="188" t="s">
        <v>53</v>
      </c>
      <c r="BG25" s="189">
        <v>45630</v>
      </c>
      <c r="BH25" s="189">
        <v>46724</v>
      </c>
      <c r="BI25" s="189">
        <f t="shared" si="3"/>
        <v>45627</v>
      </c>
      <c r="BJ25" s="189">
        <f t="shared" si="4"/>
        <v>46722</v>
      </c>
      <c r="BK25" s="185" t="s">
        <v>0</v>
      </c>
      <c r="BL25" s="185" t="s">
        <v>216</v>
      </c>
      <c r="BM25" s="186"/>
      <c r="BN25" s="186" t="s">
        <v>10</v>
      </c>
      <c r="BO25" s="190"/>
      <c r="BP25" s="190"/>
      <c r="BQ25" s="191">
        <f>BS25-60</f>
        <v>45360</v>
      </c>
      <c r="BR25" s="191">
        <f t="shared" si="5"/>
        <v>45352</v>
      </c>
      <c r="BS25" s="191">
        <f t="shared" si="6"/>
        <v>45420</v>
      </c>
      <c r="BT25" s="191">
        <f t="shared" si="7"/>
        <v>45413</v>
      </c>
      <c r="BU25" s="191">
        <f t="shared" si="12"/>
        <v>45420</v>
      </c>
      <c r="BV25" s="191">
        <f t="shared" si="9"/>
        <v>45413</v>
      </c>
      <c r="BW25" s="191">
        <f t="shared" si="10"/>
        <v>45630</v>
      </c>
      <c r="BX25" s="191">
        <f t="shared" si="11"/>
        <v>45627</v>
      </c>
    </row>
    <row r="26" spans="1:76" ht="34.5" customHeight="1">
      <c r="A26" s="146" t="s">
        <v>217</v>
      </c>
      <c r="B26" s="146" t="s">
        <v>208</v>
      </c>
      <c r="C26" s="147" t="s">
        <v>218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46752</v>
      </c>
      <c r="BB26" s="187" t="s">
        <v>219</v>
      </c>
      <c r="BC26" s="184" t="s">
        <v>217</v>
      </c>
      <c r="BD26" s="188" t="s">
        <v>168</v>
      </c>
      <c r="BE26" s="188"/>
      <c r="BF26" s="188"/>
      <c r="BG26" s="189">
        <v>45292</v>
      </c>
      <c r="BH26" s="189">
        <v>46752</v>
      </c>
      <c r="BI26" s="189">
        <f t="shared" si="3"/>
        <v>45292</v>
      </c>
      <c r="BJ26" s="189">
        <f t="shared" si="4"/>
        <v>46752</v>
      </c>
      <c r="BK26" s="185" t="s">
        <v>0</v>
      </c>
      <c r="BL26" s="185" t="s">
        <v>218</v>
      </c>
      <c r="BM26" s="186"/>
      <c r="BN26" s="186"/>
      <c r="BO26" s="190"/>
      <c r="BP26" s="190"/>
      <c r="BQ26" s="191">
        <f>BS26-60</f>
        <v>45022</v>
      </c>
      <c r="BR26" s="191">
        <f t="shared" si="5"/>
        <v>45017</v>
      </c>
      <c r="BS26" s="191">
        <f t="shared" si="6"/>
        <v>45082</v>
      </c>
      <c r="BT26" s="191">
        <f t="shared" si="7"/>
        <v>45078</v>
      </c>
      <c r="BU26" s="191">
        <f t="shared" si="12"/>
        <v>45082</v>
      </c>
      <c r="BV26" s="191">
        <f t="shared" si="9"/>
        <v>45078</v>
      </c>
      <c r="BW26" s="191">
        <f t="shared" si="10"/>
        <v>45292</v>
      </c>
      <c r="BX26" s="191">
        <f t="shared" si="11"/>
        <v>45292</v>
      </c>
    </row>
    <row r="27" spans="1:76" ht="34.5" customHeight="1">
      <c r="A27" s="146" t="s">
        <v>220</v>
      </c>
      <c r="B27" s="146" t="s">
        <v>208</v>
      </c>
      <c r="C27" s="147" t="s">
        <v>221</v>
      </c>
      <c r="D27" s="148" t="str">
        <f t="shared" ca="1" si="1"/>
        <v>En cours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45697</v>
      </c>
      <c r="BB27" s="187" t="s">
        <v>220</v>
      </c>
      <c r="BC27" s="184" t="s">
        <v>220</v>
      </c>
      <c r="BD27" s="188" t="s">
        <v>168</v>
      </c>
      <c r="BE27" s="188" t="s">
        <v>168</v>
      </c>
      <c r="BF27" s="188" t="s">
        <v>53</v>
      </c>
      <c r="BG27" s="189">
        <v>44237</v>
      </c>
      <c r="BH27" s="189">
        <v>45697</v>
      </c>
      <c r="BI27" s="189">
        <f t="shared" si="3"/>
        <v>44228</v>
      </c>
      <c r="BJ27" s="189">
        <f t="shared" si="4"/>
        <v>45689</v>
      </c>
      <c r="BK27" s="185" t="s">
        <v>0</v>
      </c>
      <c r="BL27" s="185" t="s">
        <v>222</v>
      </c>
      <c r="BM27" s="186"/>
      <c r="BN27" s="186" t="s">
        <v>10</v>
      </c>
      <c r="BO27" s="190"/>
      <c r="BP27" s="190"/>
      <c r="BQ27" s="191">
        <f>BS27-60</f>
        <v>43967</v>
      </c>
      <c r="BR27" s="191">
        <f t="shared" si="5"/>
        <v>43982</v>
      </c>
      <c r="BS27" s="191">
        <f t="shared" si="6"/>
        <v>44027</v>
      </c>
      <c r="BT27" s="191">
        <f t="shared" si="7"/>
        <v>44013</v>
      </c>
      <c r="BU27" s="191">
        <f t="shared" si="12"/>
        <v>44027</v>
      </c>
      <c r="BV27" s="191">
        <f t="shared" si="9"/>
        <v>44013</v>
      </c>
      <c r="BW27" s="191">
        <f t="shared" si="10"/>
        <v>44237</v>
      </c>
      <c r="BX27" s="191">
        <f t="shared" si="11"/>
        <v>44228</v>
      </c>
    </row>
    <row r="28" spans="1:76" ht="34.5" customHeight="1">
      <c r="A28" s="146" t="s">
        <v>74</v>
      </c>
      <c r="B28" s="146" t="s">
        <v>208</v>
      </c>
      <c r="C28" s="147" t="s">
        <v>221</v>
      </c>
      <c r="D28" s="148" t="str">
        <f t="shared" ca="1" si="1"/>
        <v>A venir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47158</v>
      </c>
      <c r="BB28" s="187" t="s">
        <v>220</v>
      </c>
      <c r="BC28" s="184" t="s">
        <v>66</v>
      </c>
      <c r="BD28" s="188" t="s">
        <v>168</v>
      </c>
      <c r="BE28" s="188"/>
      <c r="BF28" s="188" t="s">
        <v>53</v>
      </c>
      <c r="BG28" s="189">
        <v>45698</v>
      </c>
      <c r="BH28" s="189">
        <v>47158</v>
      </c>
      <c r="BI28" s="189">
        <f t="shared" si="3"/>
        <v>45689</v>
      </c>
      <c r="BJ28" s="189">
        <f t="shared" si="4"/>
        <v>47150</v>
      </c>
      <c r="BK28" s="185" t="s">
        <v>0</v>
      </c>
      <c r="BL28" s="185" t="s">
        <v>223</v>
      </c>
      <c r="BM28" s="186"/>
      <c r="BN28" s="186" t="s">
        <v>10</v>
      </c>
      <c r="BO28" s="190"/>
      <c r="BP28" s="190"/>
      <c r="BQ28" s="191">
        <f>BS28-122</f>
        <v>45366</v>
      </c>
      <c r="BR28" s="191">
        <f t="shared" si="5"/>
        <v>45352</v>
      </c>
      <c r="BS28" s="191">
        <f t="shared" si="6"/>
        <v>45488</v>
      </c>
      <c r="BT28" s="191">
        <f t="shared" si="7"/>
        <v>45474</v>
      </c>
      <c r="BU28" s="191">
        <f t="shared" si="12"/>
        <v>45488</v>
      </c>
      <c r="BV28" s="191">
        <f t="shared" si="9"/>
        <v>45474</v>
      </c>
      <c r="BW28" s="191">
        <f t="shared" si="10"/>
        <v>45698</v>
      </c>
      <c r="BX28" s="191">
        <f t="shared" si="11"/>
        <v>45689</v>
      </c>
    </row>
    <row r="29" spans="1:76" ht="34.5" customHeight="1">
      <c r="A29" s="146" t="s">
        <v>224</v>
      </c>
      <c r="B29" s="146" t="s">
        <v>208</v>
      </c>
      <c r="C29" s="147" t="s">
        <v>225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46047</v>
      </c>
      <c r="BB29" s="187" t="s">
        <v>224</v>
      </c>
      <c r="BC29" s="184" t="s">
        <v>224</v>
      </c>
      <c r="BD29" s="188" t="s">
        <v>168</v>
      </c>
      <c r="BE29" s="188" t="s">
        <v>168</v>
      </c>
      <c r="BF29" s="188" t="s">
        <v>53</v>
      </c>
      <c r="BG29" s="189">
        <v>44587</v>
      </c>
      <c r="BH29" s="189">
        <v>46047</v>
      </c>
      <c r="BI29" s="189">
        <f t="shared" si="3"/>
        <v>44592</v>
      </c>
      <c r="BJ29" s="189">
        <f t="shared" si="4"/>
        <v>46053</v>
      </c>
      <c r="BK29" s="185" t="s">
        <v>0</v>
      </c>
      <c r="BL29" s="185" t="s">
        <v>226</v>
      </c>
      <c r="BM29" s="186"/>
      <c r="BN29" s="186" t="s">
        <v>10</v>
      </c>
      <c r="BO29" s="190"/>
      <c r="BP29" s="190"/>
      <c r="BQ29" s="191">
        <f>BS29-60</f>
        <v>44317</v>
      </c>
      <c r="BR29" s="191">
        <f t="shared" si="5"/>
        <v>44317</v>
      </c>
      <c r="BS29" s="191">
        <f t="shared" si="6"/>
        <v>44377</v>
      </c>
      <c r="BT29" s="191">
        <f t="shared" si="7"/>
        <v>44377</v>
      </c>
      <c r="BU29" s="191">
        <f t="shared" si="12"/>
        <v>44377</v>
      </c>
      <c r="BV29" s="191">
        <f t="shared" si="9"/>
        <v>44377</v>
      </c>
      <c r="BW29" s="191">
        <f t="shared" si="10"/>
        <v>44587</v>
      </c>
      <c r="BX29" s="191">
        <f t="shared" si="11"/>
        <v>44592</v>
      </c>
    </row>
    <row r="30" spans="1:76" ht="34.5" customHeight="1">
      <c r="A30" s="146" t="s">
        <v>227</v>
      </c>
      <c r="B30" s="146" t="s">
        <v>208</v>
      </c>
      <c r="C30" s="147" t="s">
        <v>225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46138</v>
      </c>
      <c r="BB30" s="193" t="s">
        <v>224</v>
      </c>
      <c r="BC30" s="184" t="s">
        <v>227</v>
      </c>
      <c r="BD30" s="188" t="s">
        <v>168</v>
      </c>
      <c r="BE30" s="188" t="s">
        <v>168</v>
      </c>
      <c r="BF30" s="188"/>
      <c r="BG30" s="189">
        <v>44678</v>
      </c>
      <c r="BH30" s="189">
        <f>BG30+1460</f>
        <v>46138</v>
      </c>
      <c r="BI30" s="189">
        <f t="shared" si="3"/>
        <v>44681</v>
      </c>
      <c r="BJ30" s="189">
        <f t="shared" si="4"/>
        <v>46142</v>
      </c>
      <c r="BK30" s="185" t="s">
        <v>0</v>
      </c>
      <c r="BL30" s="185" t="s">
        <v>226</v>
      </c>
      <c r="BM30" s="186"/>
      <c r="BN30" s="186"/>
      <c r="BO30" s="190"/>
      <c r="BP30" s="190"/>
      <c r="BQ30" s="191">
        <f>BS30-60</f>
        <v>44408</v>
      </c>
      <c r="BR30" s="191">
        <f t="shared" si="5"/>
        <v>44408</v>
      </c>
      <c r="BS30" s="191">
        <f t="shared" si="6"/>
        <v>44468</v>
      </c>
      <c r="BT30" s="191">
        <f t="shared" si="7"/>
        <v>44469</v>
      </c>
      <c r="BU30" s="191">
        <f t="shared" si="12"/>
        <v>44468</v>
      </c>
      <c r="BV30" s="191">
        <f t="shared" si="9"/>
        <v>44469</v>
      </c>
      <c r="BW30" s="191">
        <f t="shared" si="10"/>
        <v>44678</v>
      </c>
      <c r="BX30" s="191">
        <f t="shared" si="11"/>
        <v>44681</v>
      </c>
    </row>
    <row r="31" spans="1:76" ht="34.5" customHeight="1">
      <c r="A31" s="146" t="s">
        <v>74</v>
      </c>
      <c r="B31" s="146" t="s">
        <v>208</v>
      </c>
      <c r="C31" s="147" t="s">
        <v>225</v>
      </c>
      <c r="D31" s="148" t="str">
        <f t="shared" ca="1" si="1"/>
        <v>A venir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47599</v>
      </c>
      <c r="BB31" s="187" t="s">
        <v>224</v>
      </c>
      <c r="BC31" s="184" t="s">
        <v>66</v>
      </c>
      <c r="BD31" s="188" t="s">
        <v>168</v>
      </c>
      <c r="BE31" s="188"/>
      <c r="BF31" s="188" t="s">
        <v>53</v>
      </c>
      <c r="BG31" s="189">
        <f>BH30+1</f>
        <v>46139</v>
      </c>
      <c r="BH31" s="189">
        <f>BG31+1460</f>
        <v>47599</v>
      </c>
      <c r="BI31" s="189">
        <f t="shared" si="3"/>
        <v>46142</v>
      </c>
      <c r="BJ31" s="189">
        <f t="shared" si="4"/>
        <v>47603</v>
      </c>
      <c r="BK31" s="185" t="s">
        <v>0</v>
      </c>
      <c r="BL31" s="185" t="s">
        <v>226</v>
      </c>
      <c r="BM31" s="186"/>
      <c r="BN31" s="186" t="s">
        <v>10</v>
      </c>
      <c r="BO31" s="190"/>
      <c r="BP31" s="190"/>
      <c r="BQ31" s="191">
        <f>BS31-120</f>
        <v>45809</v>
      </c>
      <c r="BR31" s="191">
        <f t="shared" si="5"/>
        <v>45809</v>
      </c>
      <c r="BS31" s="191">
        <f t="shared" si="6"/>
        <v>45929</v>
      </c>
      <c r="BT31" s="191">
        <f t="shared" si="7"/>
        <v>45930</v>
      </c>
      <c r="BU31" s="191">
        <f t="shared" si="12"/>
        <v>45929</v>
      </c>
      <c r="BV31" s="191">
        <f t="shared" si="9"/>
        <v>45930</v>
      </c>
      <c r="BW31" s="191">
        <f t="shared" si="10"/>
        <v>46139</v>
      </c>
      <c r="BX31" s="191">
        <f t="shared" si="11"/>
        <v>46142</v>
      </c>
    </row>
    <row r="32" spans="1:76" ht="34.5" customHeight="1">
      <c r="A32" s="146" t="s">
        <v>228</v>
      </c>
      <c r="B32" s="146" t="s">
        <v>208</v>
      </c>
      <c r="C32" s="147" t="s">
        <v>229</v>
      </c>
      <c r="D32" s="148" t="str">
        <f t="shared" ca="1" si="1"/>
        <v>En cours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46387</v>
      </c>
      <c r="BB32" s="187" t="s">
        <v>228</v>
      </c>
      <c r="BC32" s="184" t="s">
        <v>228</v>
      </c>
      <c r="BD32" s="188" t="s">
        <v>168</v>
      </c>
      <c r="BE32" s="188" t="s">
        <v>168</v>
      </c>
      <c r="BF32" s="188" t="s">
        <v>53</v>
      </c>
      <c r="BG32" s="189">
        <v>44927</v>
      </c>
      <c r="BH32" s="189">
        <v>46387</v>
      </c>
      <c r="BI32" s="189">
        <f t="shared" si="3"/>
        <v>44927</v>
      </c>
      <c r="BJ32" s="189">
        <f t="shared" si="4"/>
        <v>46387</v>
      </c>
      <c r="BK32" s="185" t="s">
        <v>0</v>
      </c>
      <c r="BL32" s="190" t="s">
        <v>230</v>
      </c>
      <c r="BM32" s="186"/>
      <c r="BN32" s="186" t="s">
        <v>10</v>
      </c>
      <c r="BO32" s="190"/>
      <c r="BP32" s="190"/>
      <c r="BQ32" s="191">
        <f t="shared" ref="BQ32:BQ38" si="13">BS32-60</f>
        <v>44657</v>
      </c>
      <c r="BR32" s="191">
        <f t="shared" si="5"/>
        <v>44652</v>
      </c>
      <c r="BS32" s="191">
        <f t="shared" si="6"/>
        <v>44717</v>
      </c>
      <c r="BT32" s="191">
        <f t="shared" si="7"/>
        <v>44713</v>
      </c>
      <c r="BU32" s="191">
        <f t="shared" si="12"/>
        <v>44717</v>
      </c>
      <c r="BV32" s="191">
        <f t="shared" si="9"/>
        <v>44713</v>
      </c>
      <c r="BW32" s="191">
        <f t="shared" si="10"/>
        <v>44927</v>
      </c>
      <c r="BX32" s="191">
        <f t="shared" si="11"/>
        <v>44927</v>
      </c>
    </row>
    <row r="33" spans="1:76" ht="34.5" customHeight="1">
      <c r="A33" s="146" t="s">
        <v>231</v>
      </c>
      <c r="B33" s="146" t="s">
        <v>208</v>
      </c>
      <c r="C33" s="147" t="s">
        <v>232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46387</v>
      </c>
      <c r="BB33" s="187" t="s">
        <v>231</v>
      </c>
      <c r="BC33" s="184" t="s">
        <v>231</v>
      </c>
      <c r="BD33" s="188" t="s">
        <v>168</v>
      </c>
      <c r="BE33" s="188" t="s">
        <v>168</v>
      </c>
      <c r="BF33" s="188" t="s">
        <v>53</v>
      </c>
      <c r="BG33" s="189">
        <v>44927</v>
      </c>
      <c r="BH33" s="189">
        <v>46387</v>
      </c>
      <c r="BI33" s="189">
        <f t="shared" si="3"/>
        <v>44927</v>
      </c>
      <c r="BJ33" s="189">
        <f t="shared" si="4"/>
        <v>46387</v>
      </c>
      <c r="BK33" s="185" t="s">
        <v>0</v>
      </c>
      <c r="BL33" s="185" t="s">
        <v>233</v>
      </c>
      <c r="BM33" s="186"/>
      <c r="BN33" s="186" t="s">
        <v>10</v>
      </c>
      <c r="BO33" s="190"/>
      <c r="BP33" s="190"/>
      <c r="BQ33" s="191">
        <f t="shared" si="13"/>
        <v>44657</v>
      </c>
      <c r="BR33" s="191">
        <f t="shared" si="5"/>
        <v>44652</v>
      </c>
      <c r="BS33" s="191">
        <f t="shared" si="6"/>
        <v>44717</v>
      </c>
      <c r="BT33" s="191">
        <f t="shared" si="7"/>
        <v>44713</v>
      </c>
      <c r="BU33" s="191">
        <f t="shared" si="12"/>
        <v>44717</v>
      </c>
      <c r="BV33" s="191">
        <f t="shared" si="9"/>
        <v>44713</v>
      </c>
      <c r="BW33" s="191">
        <f t="shared" si="10"/>
        <v>44927</v>
      </c>
      <c r="BX33" s="191">
        <f t="shared" si="11"/>
        <v>44927</v>
      </c>
    </row>
    <row r="34" spans="1:76" ht="34.5" customHeight="1">
      <c r="A34" s="146" t="s">
        <v>234</v>
      </c>
      <c r="B34" s="146" t="s">
        <v>208</v>
      </c>
      <c r="C34" s="147" t="s">
        <v>235</v>
      </c>
      <c r="D34" s="148" t="str">
        <f t="shared" ca="1" si="1"/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46341</v>
      </c>
      <c r="BB34" s="187" t="s">
        <v>234</v>
      </c>
      <c r="BC34" s="184" t="s">
        <v>234</v>
      </c>
      <c r="BD34" s="188" t="s">
        <v>168</v>
      </c>
      <c r="BE34" s="188" t="s">
        <v>168</v>
      </c>
      <c r="BF34" s="188" t="s">
        <v>53</v>
      </c>
      <c r="BG34" s="189">
        <v>44881</v>
      </c>
      <c r="BH34" s="189">
        <v>46341</v>
      </c>
      <c r="BI34" s="189">
        <f t="shared" si="3"/>
        <v>44895</v>
      </c>
      <c r="BJ34" s="189">
        <f t="shared" si="4"/>
        <v>46327</v>
      </c>
      <c r="BK34" s="185" t="s">
        <v>0</v>
      </c>
      <c r="BL34" s="185" t="s">
        <v>236</v>
      </c>
      <c r="BM34" s="186"/>
      <c r="BN34" s="186" t="s">
        <v>10</v>
      </c>
      <c r="BO34" s="190"/>
      <c r="BP34" s="190"/>
      <c r="BQ34" s="191">
        <f t="shared" si="13"/>
        <v>44611</v>
      </c>
      <c r="BR34" s="191">
        <f t="shared" si="5"/>
        <v>44620</v>
      </c>
      <c r="BS34" s="191">
        <f t="shared" si="6"/>
        <v>44671</v>
      </c>
      <c r="BT34" s="191">
        <f t="shared" si="7"/>
        <v>44681</v>
      </c>
      <c r="BU34" s="191">
        <f t="shared" si="12"/>
        <v>44671</v>
      </c>
      <c r="BV34" s="191">
        <f t="shared" si="9"/>
        <v>44681</v>
      </c>
      <c r="BW34" s="191">
        <f t="shared" si="10"/>
        <v>44881</v>
      </c>
      <c r="BX34" s="191">
        <f t="shared" si="11"/>
        <v>44895</v>
      </c>
    </row>
    <row r="35" spans="1:76" ht="34.5" customHeight="1">
      <c r="A35" s="146" t="s">
        <v>237</v>
      </c>
      <c r="B35" s="146" t="s">
        <v>208</v>
      </c>
      <c r="C35" s="147" t="s">
        <v>238</v>
      </c>
      <c r="D35" s="148" t="str">
        <f t="shared" ca="1" si="1"/>
        <v>A venir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46918</v>
      </c>
      <c r="BB35" s="187" t="s">
        <v>237</v>
      </c>
      <c r="BC35" s="184" t="s">
        <v>237</v>
      </c>
      <c r="BD35" s="188" t="s">
        <v>168</v>
      </c>
      <c r="BE35" s="188"/>
      <c r="BF35" s="188" t="s">
        <v>239</v>
      </c>
      <c r="BG35" s="189">
        <v>45458</v>
      </c>
      <c r="BH35" s="189">
        <v>46918</v>
      </c>
      <c r="BI35" s="189">
        <f t="shared" si="3"/>
        <v>45444</v>
      </c>
      <c r="BJ35" s="189">
        <f t="shared" si="4"/>
        <v>46905</v>
      </c>
      <c r="BK35" s="185"/>
      <c r="BL35" s="185" t="s">
        <v>240</v>
      </c>
      <c r="BM35" s="186"/>
      <c r="BN35" s="186"/>
      <c r="BO35" s="190"/>
      <c r="BP35" s="190" t="s">
        <v>11</v>
      </c>
      <c r="BQ35" s="191">
        <f t="shared" si="13"/>
        <v>45188</v>
      </c>
      <c r="BR35" s="191">
        <f t="shared" si="5"/>
        <v>45199</v>
      </c>
      <c r="BS35" s="191">
        <f t="shared" si="6"/>
        <v>45248</v>
      </c>
      <c r="BT35" s="191">
        <f t="shared" si="7"/>
        <v>45260</v>
      </c>
      <c r="BU35" s="191">
        <f t="shared" si="12"/>
        <v>45248</v>
      </c>
      <c r="BV35" s="191">
        <f t="shared" si="9"/>
        <v>45260</v>
      </c>
      <c r="BW35" s="191">
        <f t="shared" si="10"/>
        <v>45458</v>
      </c>
      <c r="BX35" s="191">
        <f t="shared" si="11"/>
        <v>45444</v>
      </c>
    </row>
    <row r="36" spans="1:76" ht="34.5" customHeight="1">
      <c r="A36" s="146" t="s">
        <v>241</v>
      </c>
      <c r="B36" s="146" t="s">
        <v>242</v>
      </c>
      <c r="C36" s="147" t="s">
        <v>243</v>
      </c>
      <c r="D36" s="148" t="str">
        <f t="shared" ca="1" si="1"/>
        <v>En cours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46483</v>
      </c>
      <c r="BB36" s="187" t="s">
        <v>244</v>
      </c>
      <c r="BC36" s="184" t="s">
        <v>241</v>
      </c>
      <c r="BD36" s="188" t="s">
        <v>168</v>
      </c>
      <c r="BE36" s="188" t="s">
        <v>168</v>
      </c>
      <c r="BF36" s="188" t="s">
        <v>53</v>
      </c>
      <c r="BG36" s="189">
        <v>45023</v>
      </c>
      <c r="BH36" s="189">
        <v>46483</v>
      </c>
      <c r="BI36" s="189">
        <f t="shared" si="3"/>
        <v>45017</v>
      </c>
      <c r="BJ36" s="189">
        <f t="shared" si="4"/>
        <v>46478</v>
      </c>
      <c r="BK36" s="185" t="s">
        <v>0</v>
      </c>
      <c r="BL36" s="185" t="s">
        <v>245</v>
      </c>
      <c r="BM36" s="186"/>
      <c r="BN36" s="186" t="s">
        <v>10</v>
      </c>
      <c r="BO36" s="190"/>
      <c r="BP36" s="190"/>
      <c r="BQ36" s="191">
        <f t="shared" si="13"/>
        <v>44753</v>
      </c>
      <c r="BR36" s="191">
        <f t="shared" si="5"/>
        <v>44743</v>
      </c>
      <c r="BS36" s="191">
        <f t="shared" si="6"/>
        <v>44813</v>
      </c>
      <c r="BT36" s="191">
        <f t="shared" si="7"/>
        <v>44805</v>
      </c>
      <c r="BU36" s="191">
        <f t="shared" si="12"/>
        <v>44813</v>
      </c>
      <c r="BV36" s="191">
        <f t="shared" si="9"/>
        <v>44805</v>
      </c>
      <c r="BW36" s="191">
        <f t="shared" si="10"/>
        <v>45023</v>
      </c>
      <c r="BX36" s="191">
        <f t="shared" si="11"/>
        <v>45017</v>
      </c>
    </row>
    <row r="37" spans="1:76" ht="34.5" hidden="1" customHeight="1">
      <c r="A37" s="146" t="s">
        <v>74</v>
      </c>
      <c r="B37" s="146"/>
      <c r="C37" s="147" t="s">
        <v>246</v>
      </c>
      <c r="D37" s="148" t="str">
        <f t="shared" ca="1" si="1"/>
        <v>A venir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 t="shared" si="2"/>
        <v>47039</v>
      </c>
      <c r="BB37" s="184" t="s">
        <v>247</v>
      </c>
      <c r="BC37" s="347" t="s">
        <v>247</v>
      </c>
      <c r="BD37" s="188"/>
      <c r="BE37" s="188" t="s">
        <v>168</v>
      </c>
      <c r="BF37" s="188" t="s">
        <v>53</v>
      </c>
      <c r="BG37" s="189">
        <v>45579</v>
      </c>
      <c r="BH37" s="189">
        <v>47039</v>
      </c>
      <c r="BI37" s="189">
        <f t="shared" si="3"/>
        <v>45566</v>
      </c>
      <c r="BJ37" s="189">
        <f t="shared" si="4"/>
        <v>47027</v>
      </c>
      <c r="BK37" s="185"/>
      <c r="BL37" s="185" t="s">
        <v>246</v>
      </c>
      <c r="BM37" s="186"/>
      <c r="BN37" s="186"/>
      <c r="BO37" s="190"/>
      <c r="BP37" s="190"/>
      <c r="BQ37" s="191">
        <f t="shared" si="13"/>
        <v>45309</v>
      </c>
      <c r="BR37" s="191">
        <f t="shared" si="5"/>
        <v>45322</v>
      </c>
      <c r="BS37" s="191">
        <f t="shared" si="6"/>
        <v>45369</v>
      </c>
      <c r="BT37" s="191">
        <f t="shared" si="7"/>
        <v>45382</v>
      </c>
      <c r="BU37" s="191">
        <f t="shared" si="12"/>
        <v>45369</v>
      </c>
      <c r="BV37" s="191">
        <f t="shared" si="9"/>
        <v>45382</v>
      </c>
      <c r="BW37" s="191">
        <f t="shared" si="10"/>
        <v>45579</v>
      </c>
      <c r="BX37" s="191">
        <f t="shared" si="11"/>
        <v>45566</v>
      </c>
    </row>
    <row r="38" spans="1:76" ht="34.5" hidden="1" customHeight="1">
      <c r="A38" s="146" t="s">
        <v>74</v>
      </c>
      <c r="B38" s="146"/>
      <c r="C38" s="147" t="s">
        <v>248</v>
      </c>
      <c r="D38" s="148" t="str">
        <f t="shared" ca="1" si="1"/>
        <v>A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 t="shared" si="2"/>
        <v>46920</v>
      </c>
      <c r="BB38" s="184" t="s">
        <v>249</v>
      </c>
      <c r="BC38" s="347" t="s">
        <v>249</v>
      </c>
      <c r="BD38" s="188" t="s">
        <v>168</v>
      </c>
      <c r="BE38" s="188" t="s">
        <v>168</v>
      </c>
      <c r="BF38" s="188" t="s">
        <v>53</v>
      </c>
      <c r="BG38" s="189">
        <v>45460</v>
      </c>
      <c r="BH38" s="189">
        <v>46920</v>
      </c>
      <c r="BI38" s="189">
        <f t="shared" si="3"/>
        <v>45473</v>
      </c>
      <c r="BJ38" s="189">
        <f t="shared" si="4"/>
        <v>46934</v>
      </c>
      <c r="BK38" s="185"/>
      <c r="BL38" s="185"/>
      <c r="BM38" s="186"/>
      <c r="BN38" s="186"/>
      <c r="BO38" s="190"/>
      <c r="BP38" s="190"/>
      <c r="BQ38" s="191">
        <f t="shared" si="13"/>
        <v>45190</v>
      </c>
      <c r="BR38" s="191">
        <f t="shared" si="5"/>
        <v>45199</v>
      </c>
      <c r="BS38" s="191">
        <f t="shared" si="6"/>
        <v>45250</v>
      </c>
      <c r="BT38" s="191">
        <f t="shared" si="7"/>
        <v>45260</v>
      </c>
      <c r="BU38" s="191">
        <f t="shared" si="12"/>
        <v>45250</v>
      </c>
      <c r="BV38" s="191">
        <f t="shared" si="9"/>
        <v>45260</v>
      </c>
      <c r="BW38" s="191">
        <f t="shared" si="10"/>
        <v>45460</v>
      </c>
      <c r="BX38" s="191">
        <f t="shared" si="11"/>
        <v>45473</v>
      </c>
    </row>
    <row r="39" spans="1:76" ht="34.5" hidden="1" customHeight="1">
      <c r="A39" s="146" t="s">
        <v>74</v>
      </c>
      <c r="B39" s="146"/>
      <c r="C39" s="147" t="s">
        <v>250</v>
      </c>
      <c r="D39" s="148" t="str">
        <f ca="1">IF(BH39&lt;TODAY(),"Terminé",(IF(BG39&gt;=TODAY(),"A venir","En cours")))</f>
        <v>A venir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>BH39</f>
        <v>46952</v>
      </c>
      <c r="BB39" s="184" t="s">
        <v>251</v>
      </c>
      <c r="BC39" s="347" t="s">
        <v>251</v>
      </c>
      <c r="BD39" s="188" t="s">
        <v>168</v>
      </c>
      <c r="BE39" s="188" t="s">
        <v>168</v>
      </c>
      <c r="BF39" s="188" t="s">
        <v>53</v>
      </c>
      <c r="BG39" s="189">
        <v>45492</v>
      </c>
      <c r="BH39" s="189">
        <v>46952</v>
      </c>
      <c r="BI39" s="189">
        <f>IF(DAY(BG39)&lt;=15,DATE(YEAR(BG39),MONTH(BG39),1),EOMONTH(BG39,0))</f>
        <v>45504</v>
      </c>
      <c r="BJ39" s="189">
        <f>IF(DAY(BH39)&lt;=15,DATE(YEAR(BH39),MONTH(BH39),1),EOMONTH(BH39,0))</f>
        <v>46965</v>
      </c>
      <c r="BK39" s="185"/>
      <c r="BL39" s="185"/>
      <c r="BM39" s="186"/>
      <c r="BN39" s="186"/>
      <c r="BO39" s="190"/>
      <c r="BP39" s="190"/>
      <c r="BQ39" s="191">
        <f>BS39-60</f>
        <v>45222</v>
      </c>
      <c r="BR39" s="191">
        <f>IF(DAY(BQ39)&lt;=15,DATE(YEAR(BQ39),MONTH(BQ39),1),EOMONTH(BQ39,0))</f>
        <v>45230</v>
      </c>
      <c r="BS39" s="191">
        <f>BU39</f>
        <v>45282</v>
      </c>
      <c r="BT39" s="191">
        <f>IF(DAY(BS39)&lt;=15,DATE(YEAR(BS39),MONTH(BS39),1),EOMONTH(BS39,0))</f>
        <v>45291</v>
      </c>
      <c r="BU39" s="191">
        <f>BW39-210</f>
        <v>45282</v>
      </c>
      <c r="BV39" s="191">
        <f>IF(DAY(BU39)&lt;=15,DATE(YEAR(BU39),MONTH(BU39),1),EOMONTH(BU39,0))</f>
        <v>45291</v>
      </c>
      <c r="BW39" s="191">
        <f>BG39</f>
        <v>45492</v>
      </c>
      <c r="BX39" s="191">
        <f>IF(DAY(BW39)&lt;=15,DATE(YEAR(BW39),MONTH(BW39),1),EOMONTH(BW39,0))</f>
        <v>45504</v>
      </c>
    </row>
    <row r="40" spans="1:76" ht="34.5" hidden="1" customHeight="1">
      <c r="A40" s="146" t="s">
        <v>74</v>
      </c>
      <c r="B40" s="146"/>
      <c r="C40" s="147" t="s">
        <v>252</v>
      </c>
      <c r="D40" s="148" t="str">
        <f ca="1">IF(BH40&lt;TODAY(),"Terminé",(IF(BG40&gt;=TODAY(),"A venir","En cours")))</f>
        <v>A venir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>BH40</f>
        <v>46934</v>
      </c>
      <c r="BB40" s="184" t="s">
        <v>253</v>
      </c>
      <c r="BC40" s="347" t="s">
        <v>253</v>
      </c>
      <c r="BD40" s="188" t="s">
        <v>168</v>
      </c>
      <c r="BE40" s="188" t="s">
        <v>168</v>
      </c>
      <c r="BF40" s="188" t="s">
        <v>53</v>
      </c>
      <c r="BG40" s="189">
        <v>45474</v>
      </c>
      <c r="BH40" s="189">
        <v>46934</v>
      </c>
      <c r="BI40" s="189">
        <f>IF(DAY(BG40)&lt;=15,DATE(YEAR(BG40),MONTH(BG40),1),EOMONTH(BG40,0))</f>
        <v>45474</v>
      </c>
      <c r="BJ40" s="189">
        <f>IF(DAY(BH40)&lt;=15,DATE(YEAR(BH40),MONTH(BH40),1),EOMONTH(BH40,0))</f>
        <v>46934</v>
      </c>
      <c r="BK40" s="185"/>
      <c r="BL40" s="185"/>
      <c r="BM40" s="186"/>
      <c r="BN40" s="186"/>
      <c r="BO40" s="190"/>
      <c r="BP40" s="190"/>
      <c r="BQ40" s="191">
        <f>BS40-60</f>
        <v>45204</v>
      </c>
      <c r="BR40" s="191">
        <f>IF(DAY(BQ40)&lt;=15,DATE(YEAR(BQ40),MONTH(BQ40),1),EOMONTH(BQ40,0))</f>
        <v>45200</v>
      </c>
      <c r="BS40" s="191">
        <f>BU40</f>
        <v>45264</v>
      </c>
      <c r="BT40" s="191">
        <f>IF(DAY(BS40)&lt;=15,DATE(YEAR(BS40),MONTH(BS40),1),EOMONTH(BS40,0))</f>
        <v>45261</v>
      </c>
      <c r="BU40" s="191">
        <f>BW40-210</f>
        <v>45264</v>
      </c>
      <c r="BV40" s="191">
        <f>IF(DAY(BU40)&lt;=15,DATE(YEAR(BU40),MONTH(BU40),1),EOMONTH(BU40,0))</f>
        <v>45261</v>
      </c>
      <c r="BW40" s="191">
        <f>BG40</f>
        <v>45474</v>
      </c>
      <c r="BX40" s="191">
        <f>IF(DAY(BW40)&lt;=15,DATE(YEAR(BW40),MONTH(BW40),1),EOMONTH(BW40,0))</f>
        <v>45474</v>
      </c>
    </row>
  </sheetData>
  <sheetProtection algorithmName="SHA-512" hashValue="qu8QTtR6SJfYLEJq0wpaMd8NRFHbeBhqBpPENWtXQtyGt0qucfVLpFH1L4FMcR12F14Nr77qd8DjkO+ZyEXq/g==" saltValue="lprLMscfuPgee5cYtZ+b6g==" spinCount="100000" sheet="1" autoFilter="0"/>
  <autoFilter ref="A6:D6" xr:uid="{4B002572-0C21-4BF4-9570-1C7CEB1A8EEE}"/>
  <mergeCells count="4">
    <mergeCell ref="E5:P5"/>
    <mergeCell ref="Q5:AB5"/>
    <mergeCell ref="AC5:AN5"/>
    <mergeCell ref="A4:B4"/>
  </mergeCells>
  <phoneticPr fontId="12" type="noConversion"/>
  <conditionalFormatting sqref="C2">
    <cfRule type="expression" dxfId="158" priority="19">
      <formula>AND(BL$6&gt;=#REF!,BL$6&lt;=#REF!)</formula>
    </cfRule>
    <cfRule type="expression" dxfId="157" priority="20">
      <formula>AND(BL$6&gt;=#REF!,BL$6&lt;=#REF!)</formula>
    </cfRule>
    <cfRule type="expression" dxfId="156" priority="21">
      <formula>AND(BL$6&gt;=#REF!,BL$6&lt;=#REF!)</formula>
    </cfRule>
    <cfRule type="expression" dxfId="155" priority="22">
      <formula>AND(BL$6&gt;=#REF!,BL$6&lt;=#REF!)</formula>
    </cfRule>
  </conditionalFormatting>
  <conditionalFormatting sqref="D1:D5 D41:D1048576">
    <cfRule type="containsText" dxfId="154" priority="36" operator="containsText" text="A venir">
      <formula>NOT(ISERROR(SEARCH("A venir",D1)))</formula>
    </cfRule>
  </conditionalFormatting>
  <conditionalFormatting sqref="D1:D1048576">
    <cfRule type="containsText" dxfId="153" priority="23" operator="containsText" text="Term">
      <formula>NOT(ISERROR(SEARCH("Term",D1)))</formula>
    </cfRule>
  </conditionalFormatting>
  <conditionalFormatting sqref="D6:D40">
    <cfRule type="containsText" dxfId="152" priority="24" operator="containsText" text="A venir">
      <formula>NOT(ISERROR(SEARCH("A venir",D6)))</formula>
    </cfRule>
  </conditionalFormatting>
  <conditionalFormatting sqref="D7:D40">
    <cfRule type="containsText" dxfId="151" priority="25" operator="containsText" text="En cours">
      <formula>NOT(ISERROR(SEARCH("En cours",D7)))</formula>
    </cfRule>
    <cfRule type="expression" dxfId="150" priority="26">
      <formula>AND(D$6&gt;=$BR7,D$6&lt;=$BT7)</formula>
    </cfRule>
  </conditionalFormatting>
  <conditionalFormatting sqref="D7:AN40">
    <cfRule type="expression" dxfId="149" priority="27">
      <formula>AND(D$6&gt;=$BI7,D$6&lt;=$BJ7)</formula>
    </cfRule>
    <cfRule type="expression" dxfId="148" priority="28">
      <formula>AND(D$6&gt;=$BV7,D$6&lt;=$BX7)</formula>
    </cfRule>
  </conditionalFormatting>
  <conditionalFormatting sqref="E7:AN40">
    <cfRule type="expression" dxfId="147" priority="31">
      <formula>AND(E$6&gt;=$BR7,E$6&lt;=$BT7)</formula>
    </cfRule>
  </conditionalFormatting>
  <conditionalFormatting sqref="BF7 BK7">
    <cfRule type="expression" dxfId="146" priority="405">
      <formula>AND(BF$6&gt;=$BI7,BF$6&lt;=$BJ7)</formula>
    </cfRule>
    <cfRule type="expression" dxfId="145" priority="409">
      <formula>AND(BF$6&gt;=$BV7,BF$6&lt;=$BX7)</formula>
    </cfRule>
    <cfRule type="expression" dxfId="144" priority="413">
      <formula>AND(BF$6&gt;=$BR7,BF$6&lt;=$BT7)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96AA41-14C6-463C-AC52-BCDB32AA57A9}">
          <x14:formula1>
            <xm:f>Feuil1!$A$1:$A$3</xm:f>
          </x14:formula1>
          <xm:sqref>B12:B13 BK7:BK36</xm:sqref>
        </x14:dataValidation>
        <x14:dataValidation type="list" allowBlank="1" showInputMessage="1" showErrorMessage="1" xr:uid="{254D3A91-B3EE-4308-B836-1A25E1A462AD}">
          <x14:formula1>
            <xm:f>Feuil1!$D$7:$D$8</xm:f>
          </x14:formula1>
          <xm:sqref>BO7:BP35</xm:sqref>
        </x14:dataValidation>
        <x14:dataValidation type="list" allowBlank="1" showInputMessage="1" showErrorMessage="1" xr:uid="{13610672-BE38-4672-926F-796E489CE91D}">
          <x14:formula1>
            <xm:f>Feuil1!$B$7:$B$9</xm:f>
          </x14:formula1>
          <xm:sqref>BN7:BN35</xm:sqref>
        </x14:dataValidation>
        <x14:dataValidation type="list" allowBlank="1" showInputMessage="1" showErrorMessage="1" xr:uid="{E3C0B440-E999-4458-97B6-9C86B69F0BC2}">
          <x14:formula1>
            <xm:f>Feuil1!$A$7:$A$13</xm:f>
          </x14:formula1>
          <xm:sqref>BM7:BM35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9157-B9AE-4702-BE06-7AFC9463D267}">
  <sheetPr codeName="Feuil2">
    <pageSetUpPr fitToPage="1"/>
  </sheetPr>
  <dimension ref="A1:XDQ100"/>
  <sheetViews>
    <sheetView showGridLines="0" topLeftCell="A2" zoomScale="60" zoomScaleNormal="60" workbookViewId="0">
      <pane xSplit="4" ySplit="5" topLeftCell="E58" activePane="bottomRight" state="frozen"/>
      <selection pane="bottomRight" activeCell="AS66" sqref="AS66:AT66"/>
      <selection pane="bottomLeft" activeCell="A7" sqref="A7"/>
      <selection pane="topRight" activeCell="E2" sqref="E2"/>
    </sheetView>
  </sheetViews>
  <sheetFormatPr defaultColWidth="10.85546875" defaultRowHeight="14.45"/>
  <cols>
    <col min="1" max="1" width="19.5703125" style="81" customWidth="1"/>
    <col min="2" max="2" width="33.42578125" style="26" customWidth="1"/>
    <col min="3" max="3" width="64.5703125" style="7" customWidth="1"/>
    <col min="4" max="4" width="9.7109375" style="26" customWidth="1"/>
    <col min="5" max="40" width="3.5703125" style="17" customWidth="1"/>
    <col min="41" max="41" width="13.140625" style="6" bestFit="1" customWidth="1"/>
    <col min="42" max="43" width="15.5703125" style="5" customWidth="1"/>
    <col min="44" max="53" width="10.85546875" style="5" customWidth="1"/>
    <col min="54" max="58" width="10.85546875" style="5" hidden="1" customWidth="1"/>
    <col min="59" max="59" width="12.85546875" style="5" hidden="1" customWidth="1"/>
    <col min="60" max="60" width="12.7109375" style="5" hidden="1" customWidth="1"/>
    <col min="61" max="63" width="10.85546875" style="5" hidden="1" customWidth="1"/>
    <col min="64" max="64" width="46.7109375" style="5" hidden="1" customWidth="1"/>
    <col min="65" max="65" width="21.42578125" style="5" hidden="1" customWidth="1"/>
    <col min="66" max="66" width="16.85546875" style="5" hidden="1" customWidth="1"/>
    <col min="67" max="67" width="18.42578125" style="5" hidden="1" customWidth="1"/>
    <col min="68" max="68" width="16.7109375" style="5" hidden="1" customWidth="1"/>
    <col min="69" max="75" width="10.85546875" style="5" hidden="1" customWidth="1"/>
    <col min="76" max="76" width="2.7109375" style="5" hidden="1" customWidth="1"/>
    <col min="77" max="77" width="10.85546875" style="5" customWidth="1"/>
    <col min="78" max="16384" width="10.85546875" style="5"/>
  </cols>
  <sheetData>
    <row r="1" spans="1:16345" hidden="1">
      <c r="A1" s="79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</row>
    <row r="2" spans="1:16345" ht="21.6" customHeight="1">
      <c r="A2" s="80"/>
      <c r="B2" s="47"/>
      <c r="C2" s="248" t="s">
        <v>254</v>
      </c>
    </row>
    <row r="3" spans="1:16345" ht="21.6" customHeight="1">
      <c r="A3" s="80"/>
      <c r="B3" s="143"/>
      <c r="C3" s="250" t="s">
        <v>255</v>
      </c>
    </row>
    <row r="4" spans="1:16345" ht="21.6" customHeight="1">
      <c r="A4" s="387" t="s">
        <v>256</v>
      </c>
      <c r="B4" s="388"/>
      <c r="C4" s="251" t="s">
        <v>24</v>
      </c>
    </row>
    <row r="5" spans="1:16345" ht="18">
      <c r="A5" s="286"/>
      <c r="B5" s="327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16345" s="108" customFormat="1" ht="43.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94" t="s">
        <v>32</v>
      </c>
      <c r="BD6" s="95" t="s">
        <v>257</v>
      </c>
      <c r="BE6" s="97" t="s">
        <v>34</v>
      </c>
      <c r="BF6" s="95" t="s">
        <v>35</v>
      </c>
      <c r="BG6" s="98" t="s">
        <v>36</v>
      </c>
      <c r="BH6" s="98" t="s">
        <v>30</v>
      </c>
      <c r="BI6" s="99" t="s">
        <v>37</v>
      </c>
      <c r="BJ6" s="100" t="s">
        <v>38</v>
      </c>
      <c r="BK6" s="96" t="s">
        <v>39</v>
      </c>
      <c r="BL6" s="95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04" t="s">
        <v>42</v>
      </c>
      <c r="BR6" s="105" t="s">
        <v>43</v>
      </c>
      <c r="BS6" s="106" t="s">
        <v>44</v>
      </c>
      <c r="BT6" s="105" t="s">
        <v>43</v>
      </c>
      <c r="BU6" s="107" t="s">
        <v>45</v>
      </c>
      <c r="BV6" s="105" t="s">
        <v>43</v>
      </c>
      <c r="BW6" s="107" t="s">
        <v>46</v>
      </c>
      <c r="BX6" s="105" t="s">
        <v>43</v>
      </c>
    </row>
    <row r="7" spans="1:16345" ht="29.1" customHeight="1">
      <c r="A7" s="146" t="s">
        <v>258</v>
      </c>
      <c r="B7" s="146" t="s">
        <v>259</v>
      </c>
      <c r="C7" s="147" t="s">
        <v>260</v>
      </c>
      <c r="D7" s="148" t="str">
        <f t="shared" ref="D7:D39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9" si="2">BH7</f>
        <v>45598</v>
      </c>
      <c r="AP7"/>
      <c r="AQ7"/>
      <c r="AR7"/>
      <c r="AS7"/>
      <c r="AT7"/>
      <c r="AU7"/>
      <c r="AV7"/>
      <c r="AW7"/>
      <c r="BB7" s="50" t="s">
        <v>261</v>
      </c>
      <c r="BC7" s="78" t="s">
        <v>258</v>
      </c>
      <c r="BD7" s="27" t="s">
        <v>262</v>
      </c>
      <c r="BE7" s="27" t="s">
        <v>262</v>
      </c>
      <c r="BF7" s="14" t="s">
        <v>179</v>
      </c>
      <c r="BG7" s="11">
        <v>44137</v>
      </c>
      <c r="BH7" s="43">
        <v>45598</v>
      </c>
      <c r="BI7" s="38">
        <f t="shared" ref="BI7:BI26" si="3">IF(DAY(BG7)&lt;=15,DATE(YEAR(BG7),MONTH(BG7),1),EOMONTH(BG7,0))</f>
        <v>44136</v>
      </c>
      <c r="BJ7" s="38">
        <f t="shared" ref="BJ7:BJ26" si="4">IF(DAY(BH7)&lt;=15,DATE(YEAR(BH7),MONTH(BH7),1),EOMONTH(BH7,0))</f>
        <v>45597</v>
      </c>
      <c r="BK7" s="14" t="s">
        <v>0</v>
      </c>
      <c r="BL7" s="72" t="s">
        <v>263</v>
      </c>
      <c r="BM7" s="49" t="s">
        <v>17</v>
      </c>
      <c r="BN7" s="49" t="s">
        <v>10</v>
      </c>
      <c r="BO7" s="49"/>
      <c r="BP7" s="56"/>
      <c r="BQ7" s="3">
        <f>BS7-120</f>
        <v>43837</v>
      </c>
      <c r="BR7" s="3">
        <f t="shared" ref="BR7:BR48" si="5">IF(DAY(BQ7)&lt;=15,DATE(YEAR(BQ7),MONTH(BQ7),1),EOMONTH(BQ7,0))</f>
        <v>43831</v>
      </c>
      <c r="BS7" s="3">
        <f t="shared" ref="BS7:BS48" si="6">BU7</f>
        <v>43957</v>
      </c>
      <c r="BT7" s="3">
        <f t="shared" ref="BT7:BT48" si="7">IF(DAY(BS7)&lt;=15,DATE(YEAR(BS7),MONTH(BS7),1),EOMONTH(BS7,0))</f>
        <v>43952</v>
      </c>
      <c r="BU7" s="3">
        <f>BW7-180</f>
        <v>43957</v>
      </c>
      <c r="BV7" s="3">
        <f t="shared" ref="BV7:BV48" si="8">IF(DAY(BU7)&lt;=15,DATE(YEAR(BU7),MONTH(BU7),1),EOMONTH(BU7,0))</f>
        <v>43952</v>
      </c>
      <c r="BW7" s="3">
        <f t="shared" ref="BW7:BW38" si="9">BG7</f>
        <v>44137</v>
      </c>
      <c r="BX7" s="3">
        <f t="shared" ref="BX7:BX37" si="10">IF(DAY(BW7)&lt;=15,DATE(YEAR(BW7),MONTH(BW7),1),EOMONTH(BW7,0))</f>
        <v>44136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</row>
    <row r="8" spans="1:16345" ht="29.1" customHeight="1">
      <c r="A8" s="146" t="s">
        <v>74</v>
      </c>
      <c r="B8" s="146" t="s">
        <v>259</v>
      </c>
      <c r="C8" s="147" t="s">
        <v>260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47059</v>
      </c>
      <c r="AP8"/>
      <c r="AQ8"/>
      <c r="AR8"/>
      <c r="AS8"/>
      <c r="AT8"/>
      <c r="AU8"/>
      <c r="AV8"/>
      <c r="AW8"/>
      <c r="BB8" s="50" t="s">
        <v>261</v>
      </c>
      <c r="BC8" s="78" t="s">
        <v>66</v>
      </c>
      <c r="BD8" s="60" t="s">
        <v>262</v>
      </c>
      <c r="BE8" s="27" t="s">
        <v>262</v>
      </c>
      <c r="BF8" s="14" t="s">
        <v>179</v>
      </c>
      <c r="BG8" s="11">
        <f>BH7+1</f>
        <v>45599</v>
      </c>
      <c r="BH8" s="43">
        <f>BG8+1460</f>
        <v>47059</v>
      </c>
      <c r="BI8" s="38">
        <f t="shared" si="3"/>
        <v>45597</v>
      </c>
      <c r="BJ8" s="38">
        <f t="shared" si="4"/>
        <v>47058</v>
      </c>
      <c r="BK8" s="14" t="s">
        <v>0</v>
      </c>
      <c r="BL8" s="72" t="s">
        <v>263</v>
      </c>
      <c r="BM8" s="49" t="s">
        <v>17</v>
      </c>
      <c r="BN8" s="49" t="s">
        <v>10</v>
      </c>
      <c r="BO8" s="49" t="s">
        <v>11</v>
      </c>
      <c r="BP8" s="56"/>
      <c r="BQ8" s="3">
        <f>BS8-150</f>
        <v>45293</v>
      </c>
      <c r="BR8" s="3">
        <f t="shared" si="5"/>
        <v>45292</v>
      </c>
      <c r="BS8" s="3">
        <f t="shared" si="6"/>
        <v>45443</v>
      </c>
      <c r="BT8" s="3">
        <f t="shared" si="7"/>
        <v>45443</v>
      </c>
      <c r="BU8" s="3">
        <f>BW8-156</f>
        <v>45443</v>
      </c>
      <c r="BV8" s="3">
        <f t="shared" si="8"/>
        <v>45443</v>
      </c>
      <c r="BW8" s="3">
        <f t="shared" si="9"/>
        <v>45599</v>
      </c>
      <c r="BX8" s="3">
        <f t="shared" si="10"/>
        <v>45597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</row>
    <row r="9" spans="1:16345" ht="29.1" customHeight="1">
      <c r="A9" s="146" t="s">
        <v>264</v>
      </c>
      <c r="B9" s="146" t="s">
        <v>259</v>
      </c>
      <c r="C9" s="147" t="s">
        <v>265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45576</v>
      </c>
      <c r="AP9"/>
      <c r="AQ9"/>
      <c r="AR9"/>
      <c r="AS9"/>
      <c r="AT9"/>
      <c r="AU9"/>
      <c r="AV9"/>
      <c r="AW9"/>
      <c r="BB9" s="50" t="s">
        <v>266</v>
      </c>
      <c r="BC9" s="78" t="s">
        <v>264</v>
      </c>
      <c r="BD9" s="27" t="s">
        <v>262</v>
      </c>
      <c r="BE9" s="27" t="s">
        <v>262</v>
      </c>
      <c r="BF9" s="14" t="s">
        <v>179</v>
      </c>
      <c r="BG9" s="11">
        <v>44116</v>
      </c>
      <c r="BH9" s="43">
        <v>45576</v>
      </c>
      <c r="BI9" s="38">
        <f t="shared" si="3"/>
        <v>44105</v>
      </c>
      <c r="BJ9" s="38">
        <f t="shared" si="4"/>
        <v>45566</v>
      </c>
      <c r="BK9" s="14" t="s">
        <v>0</v>
      </c>
      <c r="BL9" s="72" t="s">
        <v>267</v>
      </c>
      <c r="BM9" s="49" t="s">
        <v>19</v>
      </c>
      <c r="BN9" s="49" t="s">
        <v>10</v>
      </c>
      <c r="BO9" s="49"/>
      <c r="BP9" s="56"/>
      <c r="BQ9" s="3">
        <f>BS9-120</f>
        <v>43816</v>
      </c>
      <c r="BR9" s="3">
        <f t="shared" si="5"/>
        <v>43830</v>
      </c>
      <c r="BS9" s="3">
        <f t="shared" si="6"/>
        <v>43936</v>
      </c>
      <c r="BT9" s="3">
        <f t="shared" si="7"/>
        <v>43922</v>
      </c>
      <c r="BU9" s="3">
        <f>BW9-180</f>
        <v>43936</v>
      </c>
      <c r="BV9" s="3">
        <f t="shared" si="8"/>
        <v>43922</v>
      </c>
      <c r="BW9" s="3">
        <f t="shared" si="9"/>
        <v>44116</v>
      </c>
      <c r="BX9" s="3">
        <f t="shared" si="10"/>
        <v>44105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</row>
    <row r="10" spans="1:16345" ht="29.1" customHeight="1">
      <c r="A10" s="146" t="s">
        <v>74</v>
      </c>
      <c r="B10" s="146" t="s">
        <v>259</v>
      </c>
      <c r="C10" s="147" t="s">
        <v>265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47037</v>
      </c>
      <c r="AP10"/>
      <c r="AQ10"/>
      <c r="AR10"/>
      <c r="AS10"/>
      <c r="AT10"/>
      <c r="AU10"/>
      <c r="AV10"/>
      <c r="AW10"/>
      <c r="BB10" s="50" t="s">
        <v>266</v>
      </c>
      <c r="BC10" s="78" t="s">
        <v>268</v>
      </c>
      <c r="BD10" s="60" t="s">
        <v>262</v>
      </c>
      <c r="BE10" s="27" t="s">
        <v>262</v>
      </c>
      <c r="BF10" s="61" t="s">
        <v>179</v>
      </c>
      <c r="BG10" s="11">
        <f>BH9+1</f>
        <v>45577</v>
      </c>
      <c r="BH10" s="43">
        <f>BG10+1460</f>
        <v>47037</v>
      </c>
      <c r="BI10" s="38">
        <f t="shared" si="3"/>
        <v>45566</v>
      </c>
      <c r="BJ10" s="38">
        <f t="shared" si="4"/>
        <v>47027</v>
      </c>
      <c r="BK10" s="14" t="s">
        <v>0</v>
      </c>
      <c r="BL10" s="72" t="s">
        <v>267</v>
      </c>
      <c r="BM10" s="49" t="s">
        <v>19</v>
      </c>
      <c r="BN10" s="49" t="s">
        <v>10</v>
      </c>
      <c r="BO10" s="49" t="s">
        <v>11</v>
      </c>
      <c r="BP10" s="56"/>
      <c r="BQ10" s="3">
        <f>BS10-130</f>
        <v>45267</v>
      </c>
      <c r="BR10" s="3">
        <f t="shared" si="5"/>
        <v>45261</v>
      </c>
      <c r="BS10" s="3">
        <f t="shared" si="6"/>
        <v>45397</v>
      </c>
      <c r="BT10" s="3">
        <f t="shared" si="7"/>
        <v>45383</v>
      </c>
      <c r="BU10" s="3">
        <f>BW10-180</f>
        <v>45397</v>
      </c>
      <c r="BV10" s="3">
        <f t="shared" si="8"/>
        <v>45383</v>
      </c>
      <c r="BW10" s="3">
        <f t="shared" si="9"/>
        <v>45577</v>
      </c>
      <c r="BX10" s="3">
        <f t="shared" si="10"/>
        <v>45566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</row>
    <row r="11" spans="1:16345" ht="29.1" customHeight="1">
      <c r="A11" s="146" t="s">
        <v>269</v>
      </c>
      <c r="B11" s="146" t="s">
        <v>259</v>
      </c>
      <c r="C11" s="147" t="s">
        <v>270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45780</v>
      </c>
      <c r="AP11"/>
      <c r="AQ11"/>
      <c r="AR11"/>
      <c r="AS11"/>
      <c r="AT11"/>
      <c r="AU11"/>
      <c r="AV11"/>
      <c r="AW11"/>
      <c r="BB11" s="50" t="s">
        <v>271</v>
      </c>
      <c r="BC11" s="78" t="s">
        <v>269</v>
      </c>
      <c r="BD11" s="60" t="s">
        <v>262</v>
      </c>
      <c r="BE11" s="27" t="s">
        <v>262</v>
      </c>
      <c r="BF11" s="14" t="s">
        <v>179</v>
      </c>
      <c r="BG11" s="11">
        <v>44320</v>
      </c>
      <c r="BH11" s="43">
        <v>45780</v>
      </c>
      <c r="BI11" s="38">
        <f t="shared" si="3"/>
        <v>44317</v>
      </c>
      <c r="BJ11" s="38">
        <f t="shared" si="4"/>
        <v>45778</v>
      </c>
      <c r="BK11" s="14" t="s">
        <v>0</v>
      </c>
      <c r="BL11" s="89" t="s">
        <v>272</v>
      </c>
      <c r="BM11" s="49" t="s">
        <v>9</v>
      </c>
      <c r="BN11" s="49" t="s">
        <v>10</v>
      </c>
      <c r="BO11" s="49"/>
      <c r="BP11" s="56"/>
      <c r="BQ11" s="3">
        <f>BS11-120</f>
        <v>44020</v>
      </c>
      <c r="BR11" s="3">
        <f t="shared" si="5"/>
        <v>44013</v>
      </c>
      <c r="BS11" s="3">
        <f t="shared" si="6"/>
        <v>44140</v>
      </c>
      <c r="BT11" s="3">
        <f t="shared" si="7"/>
        <v>44136</v>
      </c>
      <c r="BU11" s="3">
        <f>BW11-180</f>
        <v>44140</v>
      </c>
      <c r="BV11" s="3">
        <f t="shared" si="8"/>
        <v>44136</v>
      </c>
      <c r="BW11" s="3">
        <f t="shared" si="9"/>
        <v>44320</v>
      </c>
      <c r="BX11" s="3">
        <f t="shared" si="10"/>
        <v>44317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</row>
    <row r="12" spans="1:16345" ht="29.1" customHeight="1">
      <c r="A12" s="146" t="s">
        <v>74</v>
      </c>
      <c r="B12" s="146" t="s">
        <v>259</v>
      </c>
      <c r="C12" s="147" t="s">
        <v>270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47241</v>
      </c>
      <c r="AP12" s="52"/>
      <c r="AQ12"/>
      <c r="AR12"/>
      <c r="AS12"/>
      <c r="AT12"/>
      <c r="AU12"/>
      <c r="AV12"/>
      <c r="AW12"/>
      <c r="BB12" s="50" t="s">
        <v>271</v>
      </c>
      <c r="BC12" s="9" t="s">
        <v>66</v>
      </c>
      <c r="BD12" s="60" t="s">
        <v>262</v>
      </c>
      <c r="BE12" s="27"/>
      <c r="BF12" s="14" t="s">
        <v>179</v>
      </c>
      <c r="BG12" s="11">
        <v>45781</v>
      </c>
      <c r="BH12" s="43">
        <v>47241</v>
      </c>
      <c r="BI12" s="38">
        <f t="shared" si="3"/>
        <v>45778</v>
      </c>
      <c r="BJ12" s="38">
        <f t="shared" si="4"/>
        <v>47239</v>
      </c>
      <c r="BK12" s="14" t="s">
        <v>0</v>
      </c>
      <c r="BL12" s="90" t="s">
        <v>272</v>
      </c>
      <c r="BM12" s="49" t="s">
        <v>9</v>
      </c>
      <c r="BN12" s="49" t="s">
        <v>10</v>
      </c>
      <c r="BO12" s="49" t="s">
        <v>11</v>
      </c>
      <c r="BP12" s="56"/>
      <c r="BQ12" s="83">
        <f>BS12-120</f>
        <v>45451</v>
      </c>
      <c r="BR12" s="83">
        <f t="shared" si="5"/>
        <v>45444</v>
      </c>
      <c r="BS12" s="83">
        <f t="shared" si="6"/>
        <v>45571</v>
      </c>
      <c r="BT12" s="83">
        <f t="shared" si="7"/>
        <v>45566</v>
      </c>
      <c r="BU12" s="83">
        <f>BW12-210</f>
        <v>45571</v>
      </c>
      <c r="BV12" s="83">
        <f t="shared" si="8"/>
        <v>45566</v>
      </c>
      <c r="BW12" s="83">
        <f t="shared" si="9"/>
        <v>45781</v>
      </c>
      <c r="BX12" s="83">
        <f t="shared" si="10"/>
        <v>45778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</row>
    <row r="13" spans="1:16345" ht="29.1" customHeight="1">
      <c r="A13" s="146" t="s">
        <v>273</v>
      </c>
      <c r="B13" s="146" t="s">
        <v>259</v>
      </c>
      <c r="C13" s="147" t="s">
        <v>274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46132</v>
      </c>
      <c r="AQ13"/>
      <c r="AR13"/>
      <c r="AS13"/>
      <c r="AT13"/>
      <c r="AU13"/>
      <c r="AV13"/>
      <c r="AW13"/>
      <c r="BB13" s="50" t="s">
        <v>275</v>
      </c>
      <c r="BC13" s="78" t="s">
        <v>273</v>
      </c>
      <c r="BD13" s="27" t="s">
        <v>262</v>
      </c>
      <c r="BE13" s="27" t="s">
        <v>262</v>
      </c>
      <c r="BF13" s="14" t="s">
        <v>53</v>
      </c>
      <c r="BG13" s="11">
        <v>44804</v>
      </c>
      <c r="BH13" s="43">
        <v>46132</v>
      </c>
      <c r="BI13" s="38">
        <f t="shared" si="3"/>
        <v>44804</v>
      </c>
      <c r="BJ13" s="38">
        <f t="shared" si="4"/>
        <v>46142</v>
      </c>
      <c r="BK13" s="14" t="s">
        <v>0</v>
      </c>
      <c r="BL13" s="72" t="s">
        <v>276</v>
      </c>
      <c r="BM13" s="49" t="s">
        <v>9</v>
      </c>
      <c r="BN13" s="49" t="s">
        <v>10</v>
      </c>
      <c r="BO13" s="49"/>
      <c r="BP13" s="56"/>
      <c r="BQ13" s="3">
        <f>BS13-120</f>
        <v>44504</v>
      </c>
      <c r="BR13" s="3">
        <f t="shared" si="5"/>
        <v>44501</v>
      </c>
      <c r="BS13" s="3">
        <f t="shared" si="6"/>
        <v>44624</v>
      </c>
      <c r="BT13" s="3">
        <f t="shared" si="7"/>
        <v>44621</v>
      </c>
      <c r="BU13" s="3">
        <f t="shared" ref="BU13:BU20" si="11">BW13-180</f>
        <v>44624</v>
      </c>
      <c r="BV13" s="3">
        <f t="shared" si="8"/>
        <v>44621</v>
      </c>
      <c r="BW13" s="3">
        <f t="shared" si="9"/>
        <v>44804</v>
      </c>
      <c r="BX13" s="3">
        <f t="shared" si="10"/>
        <v>44804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</row>
    <row r="14" spans="1:16345" ht="29.1" customHeight="1">
      <c r="A14" s="146" t="s">
        <v>74</v>
      </c>
      <c r="B14" s="146" t="s">
        <v>259</v>
      </c>
      <c r="C14" s="147" t="s">
        <v>274</v>
      </c>
      <c r="D14" s="148" t="str">
        <f t="shared" ca="1" si="1"/>
        <v>À venir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47593</v>
      </c>
      <c r="AQ14"/>
      <c r="AR14"/>
      <c r="AS14"/>
      <c r="AT14"/>
      <c r="AU14"/>
      <c r="AV14"/>
      <c r="AW14"/>
      <c r="BB14" s="50" t="s">
        <v>275</v>
      </c>
      <c r="BC14" s="78" t="s">
        <v>66</v>
      </c>
      <c r="BD14" s="27" t="s">
        <v>262</v>
      </c>
      <c r="BE14" s="27"/>
      <c r="BF14" s="14" t="s">
        <v>53</v>
      </c>
      <c r="BG14" s="11">
        <v>46133</v>
      </c>
      <c r="BH14" s="43">
        <v>47593</v>
      </c>
      <c r="BI14" s="38">
        <f t="shared" si="3"/>
        <v>46142</v>
      </c>
      <c r="BJ14" s="38">
        <f t="shared" si="4"/>
        <v>47603</v>
      </c>
      <c r="BK14" s="14" t="s">
        <v>0</v>
      </c>
      <c r="BL14" s="72" t="s">
        <v>276</v>
      </c>
      <c r="BM14" s="49" t="s">
        <v>9</v>
      </c>
      <c r="BN14" s="49" t="s">
        <v>10</v>
      </c>
      <c r="BO14" s="49" t="s">
        <v>11</v>
      </c>
      <c r="BP14" s="56"/>
      <c r="BQ14" s="3">
        <f>BS14-120</f>
        <v>45833</v>
      </c>
      <c r="BR14" s="3">
        <f t="shared" si="5"/>
        <v>45838</v>
      </c>
      <c r="BS14" s="3">
        <f t="shared" si="6"/>
        <v>45953</v>
      </c>
      <c r="BT14" s="3">
        <f t="shared" si="7"/>
        <v>45961</v>
      </c>
      <c r="BU14" s="3">
        <f t="shared" si="11"/>
        <v>45953</v>
      </c>
      <c r="BV14" s="3">
        <f t="shared" si="8"/>
        <v>45961</v>
      </c>
      <c r="BW14" s="3">
        <f t="shared" si="9"/>
        <v>46133</v>
      </c>
      <c r="BX14" s="3">
        <f t="shared" si="10"/>
        <v>46142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</row>
    <row r="15" spans="1:16345" ht="29.1" customHeight="1">
      <c r="A15" s="146" t="s">
        <v>277</v>
      </c>
      <c r="B15" s="146" t="s">
        <v>259</v>
      </c>
      <c r="C15" s="147" t="s">
        <v>278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45780</v>
      </c>
      <c r="AQ15"/>
      <c r="AR15"/>
      <c r="AS15"/>
      <c r="AT15"/>
      <c r="AU15"/>
      <c r="AV15"/>
      <c r="AW15"/>
      <c r="BB15" s="50" t="s">
        <v>277</v>
      </c>
      <c r="BC15" s="78" t="s">
        <v>277</v>
      </c>
      <c r="BD15" s="27" t="s">
        <v>262</v>
      </c>
      <c r="BE15" s="27" t="s">
        <v>262</v>
      </c>
      <c r="BF15" s="14" t="s">
        <v>179</v>
      </c>
      <c r="BG15" s="11">
        <v>44320</v>
      </c>
      <c r="BH15" s="43">
        <v>45780</v>
      </c>
      <c r="BI15" s="38">
        <f t="shared" si="3"/>
        <v>44317</v>
      </c>
      <c r="BJ15" s="38">
        <f t="shared" si="4"/>
        <v>45778</v>
      </c>
      <c r="BK15" s="14" t="s">
        <v>0</v>
      </c>
      <c r="BL15" s="72" t="s">
        <v>279</v>
      </c>
      <c r="BM15" s="49" t="s">
        <v>9</v>
      </c>
      <c r="BN15" s="49" t="s">
        <v>10</v>
      </c>
      <c r="BO15" s="49"/>
      <c r="BP15" s="56"/>
      <c r="BQ15" s="3">
        <f>BS15-120</f>
        <v>44020</v>
      </c>
      <c r="BR15" s="3">
        <f t="shared" si="5"/>
        <v>44013</v>
      </c>
      <c r="BS15" s="3">
        <f t="shared" si="6"/>
        <v>44140</v>
      </c>
      <c r="BT15" s="3">
        <f t="shared" si="7"/>
        <v>44136</v>
      </c>
      <c r="BU15" s="3">
        <f t="shared" si="11"/>
        <v>44140</v>
      </c>
      <c r="BV15" s="3">
        <f t="shared" si="8"/>
        <v>44136</v>
      </c>
      <c r="BW15" s="3">
        <f t="shared" si="9"/>
        <v>44320</v>
      </c>
      <c r="BX15" s="3">
        <f t="shared" si="10"/>
        <v>44317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</row>
    <row r="16" spans="1:16345" s="7" customFormat="1" ht="29.1" customHeight="1">
      <c r="A16" s="146" t="s">
        <v>74</v>
      </c>
      <c r="B16" s="146" t="s">
        <v>259</v>
      </c>
      <c r="C16" s="147" t="s">
        <v>278</v>
      </c>
      <c r="D16" s="148" t="str">
        <f t="shared" ca="1" si="1"/>
        <v>À venir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47241</v>
      </c>
      <c r="AP16" s="5"/>
      <c r="AQ16" s="52"/>
      <c r="AR16" s="52"/>
      <c r="AS16" s="52"/>
      <c r="AT16" s="52"/>
      <c r="AU16" s="52"/>
      <c r="AV16" s="52"/>
      <c r="AW16" s="52"/>
      <c r="BB16" s="50" t="s">
        <v>277</v>
      </c>
      <c r="BC16" s="78" t="s">
        <v>66</v>
      </c>
      <c r="BD16" s="27" t="s">
        <v>262</v>
      </c>
      <c r="BE16" s="27"/>
      <c r="BF16" s="14" t="s">
        <v>179</v>
      </c>
      <c r="BG16" s="11">
        <v>45781</v>
      </c>
      <c r="BH16" s="43">
        <v>47241</v>
      </c>
      <c r="BI16" s="38">
        <f t="shared" si="3"/>
        <v>45778</v>
      </c>
      <c r="BJ16" s="38">
        <f t="shared" si="4"/>
        <v>47239</v>
      </c>
      <c r="BK16" s="14" t="s">
        <v>0</v>
      </c>
      <c r="BL16" s="72" t="s">
        <v>279</v>
      </c>
      <c r="BM16" s="49" t="s">
        <v>9</v>
      </c>
      <c r="BN16" s="49" t="s">
        <v>10</v>
      </c>
      <c r="BO16" s="49" t="s">
        <v>11</v>
      </c>
      <c r="BP16" s="56"/>
      <c r="BQ16" s="3">
        <f>BS16-150</f>
        <v>45451</v>
      </c>
      <c r="BR16" s="3">
        <f t="shared" si="5"/>
        <v>45444</v>
      </c>
      <c r="BS16" s="3">
        <f t="shared" si="6"/>
        <v>45601</v>
      </c>
      <c r="BT16" s="3">
        <f t="shared" si="7"/>
        <v>45597</v>
      </c>
      <c r="BU16" s="3">
        <f t="shared" si="11"/>
        <v>45601</v>
      </c>
      <c r="BV16" s="3">
        <f t="shared" si="8"/>
        <v>45597</v>
      </c>
      <c r="BW16" s="3">
        <f t="shared" si="9"/>
        <v>45781</v>
      </c>
      <c r="BX16" s="3">
        <f t="shared" si="10"/>
        <v>45778</v>
      </c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  <c r="AWW16" s="52"/>
      <c r="AWX16" s="52"/>
      <c r="AWY16" s="52"/>
      <c r="AWZ16" s="52"/>
      <c r="AXA16" s="52"/>
      <c r="AXB16" s="52"/>
      <c r="AXC16" s="52"/>
      <c r="AXD16" s="52"/>
      <c r="AXE16" s="52"/>
      <c r="AXF16" s="52"/>
      <c r="AXG16" s="52"/>
      <c r="AXH16" s="52"/>
      <c r="AXI16" s="52"/>
      <c r="AXJ16" s="52"/>
      <c r="AXK16" s="52"/>
      <c r="AXL16" s="52"/>
      <c r="AXM16" s="52"/>
      <c r="AXN16" s="52"/>
      <c r="AXO16" s="52"/>
      <c r="AXP16" s="52"/>
      <c r="AXQ16" s="52"/>
      <c r="AXR16" s="52"/>
      <c r="AXS16" s="52"/>
      <c r="AXT16" s="52"/>
      <c r="AXU16" s="52"/>
      <c r="AXV16" s="52"/>
      <c r="AXW16" s="52"/>
      <c r="AXX16" s="52"/>
      <c r="AXY16" s="52"/>
      <c r="AXZ16" s="52"/>
      <c r="AYA16" s="52"/>
      <c r="AYB16" s="52"/>
      <c r="AYC16" s="52"/>
      <c r="AYD16" s="52"/>
      <c r="AYE16" s="52"/>
      <c r="AYF16" s="52"/>
      <c r="AYG16" s="52"/>
      <c r="AYH16" s="52"/>
      <c r="AYI16" s="52"/>
      <c r="AYJ16" s="52"/>
      <c r="AYK16" s="52"/>
      <c r="AYL16" s="52"/>
      <c r="AYM16" s="52"/>
      <c r="AYN16" s="52"/>
      <c r="AYO16" s="52"/>
      <c r="AYP16" s="52"/>
      <c r="AYQ16" s="52"/>
      <c r="AYR16" s="52"/>
      <c r="AYS16" s="52"/>
      <c r="AYT16" s="52"/>
      <c r="AYU16" s="52"/>
      <c r="AYV16" s="52"/>
      <c r="AYW16" s="52"/>
      <c r="AYX16" s="52"/>
      <c r="AYY16" s="52"/>
      <c r="AYZ16" s="52"/>
      <c r="AZA16" s="52"/>
      <c r="AZB16" s="52"/>
      <c r="AZC16" s="52"/>
      <c r="AZD16" s="52"/>
      <c r="AZE16" s="52"/>
      <c r="AZF16" s="52"/>
      <c r="AZG16" s="52"/>
      <c r="AZH16" s="52"/>
      <c r="AZI16" s="52"/>
      <c r="AZJ16" s="52"/>
      <c r="AZK16" s="52"/>
      <c r="AZL16" s="52"/>
      <c r="AZM16" s="52"/>
      <c r="AZN16" s="52"/>
      <c r="AZO16" s="52"/>
      <c r="AZP16" s="52"/>
      <c r="AZQ16" s="52"/>
      <c r="AZR16" s="52"/>
      <c r="AZS16" s="52"/>
      <c r="AZT16" s="52"/>
      <c r="AZU16" s="52"/>
      <c r="AZV16" s="52"/>
      <c r="AZW16" s="52"/>
      <c r="AZX16" s="52"/>
      <c r="AZY16" s="52"/>
      <c r="AZZ16" s="52"/>
      <c r="BAA16" s="52"/>
      <c r="BAB16" s="52"/>
      <c r="BAC16" s="52"/>
      <c r="BAD16" s="52"/>
      <c r="BAE16" s="52"/>
      <c r="BAF16" s="52"/>
      <c r="BAG16" s="52"/>
      <c r="BAH16" s="52"/>
      <c r="BAI16" s="52"/>
      <c r="BAJ16" s="52"/>
      <c r="BAK16" s="52"/>
      <c r="BAL16" s="52"/>
      <c r="BAM16" s="52"/>
      <c r="BAN16" s="52"/>
      <c r="BAO16" s="52"/>
      <c r="BAP16" s="52"/>
      <c r="BAQ16" s="52"/>
      <c r="BAR16" s="52"/>
      <c r="BAS16" s="52"/>
      <c r="BAT16" s="52"/>
      <c r="BAU16" s="52"/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/>
      <c r="BBG16" s="52"/>
      <c r="BBH16" s="52"/>
      <c r="BBI16" s="52"/>
      <c r="BBJ16" s="52"/>
      <c r="BBK16" s="52"/>
      <c r="BBL16" s="52"/>
      <c r="BBM16" s="52"/>
      <c r="BBN16" s="52"/>
      <c r="BBO16" s="52"/>
      <c r="BBP16" s="52"/>
      <c r="BBQ16" s="52"/>
      <c r="BBR16" s="52"/>
      <c r="BBS16" s="52"/>
      <c r="BBT16" s="52"/>
      <c r="BBU16" s="52"/>
      <c r="BBV16" s="52"/>
      <c r="BBW16" s="52"/>
      <c r="BBX16" s="52"/>
      <c r="BBY16" s="52"/>
      <c r="BBZ16" s="52"/>
      <c r="BCA16" s="52"/>
      <c r="BCB16" s="52"/>
      <c r="BCC16" s="52"/>
      <c r="BCD16" s="52"/>
      <c r="BCE16" s="52"/>
      <c r="BCF16" s="52"/>
      <c r="BCG16" s="52"/>
      <c r="BCH16" s="52"/>
      <c r="BCI16" s="52"/>
      <c r="BCJ16" s="52"/>
      <c r="BCK16" s="52"/>
      <c r="BCL16" s="52"/>
      <c r="BCM16" s="52"/>
      <c r="BCN16" s="52"/>
      <c r="BCO16" s="52"/>
      <c r="BCP16" s="52"/>
      <c r="BCQ16" s="52"/>
      <c r="BCR16" s="52"/>
      <c r="BCS16" s="52"/>
      <c r="BCT16" s="52"/>
      <c r="BCU16" s="52"/>
      <c r="BCV16" s="52"/>
      <c r="BCW16" s="52"/>
      <c r="BCX16" s="52"/>
      <c r="BCY16" s="52"/>
      <c r="BCZ16" s="52"/>
      <c r="BDA16" s="52"/>
      <c r="BDB16" s="52"/>
      <c r="BDC16" s="52"/>
      <c r="BDD16" s="52"/>
      <c r="BDE16" s="52"/>
      <c r="BDF16" s="52"/>
      <c r="BDG16" s="52"/>
      <c r="BDH16" s="52"/>
      <c r="BDI16" s="52"/>
      <c r="BDJ16" s="52"/>
      <c r="BDK16" s="52"/>
      <c r="BDL16" s="52"/>
      <c r="BDM16" s="52"/>
      <c r="BDN16" s="52"/>
      <c r="BDO16" s="52"/>
      <c r="BDP16" s="52"/>
      <c r="BDQ16" s="52"/>
      <c r="BDR16" s="52"/>
      <c r="BDS16" s="52"/>
      <c r="BDT16" s="52"/>
      <c r="BDU16" s="52"/>
      <c r="BDV16" s="52"/>
      <c r="BDW16" s="52"/>
      <c r="BDX16" s="52"/>
      <c r="BDY16" s="52"/>
      <c r="BDZ16" s="52"/>
      <c r="BEA16" s="52"/>
      <c r="BEB16" s="52"/>
      <c r="BEC16" s="52"/>
      <c r="BED16" s="52"/>
      <c r="BEE16" s="52"/>
      <c r="BEF16" s="52"/>
      <c r="BEG16" s="52"/>
      <c r="BEH16" s="52"/>
      <c r="BEI16" s="52"/>
      <c r="BEJ16" s="52"/>
      <c r="BEK16" s="52"/>
      <c r="BEL16" s="52"/>
      <c r="BEM16" s="52"/>
      <c r="BEN16" s="52"/>
      <c r="BEO16" s="52"/>
      <c r="BEP16" s="52"/>
      <c r="BEQ16" s="52"/>
      <c r="BER16" s="52"/>
      <c r="BES16" s="52"/>
      <c r="BET16" s="52"/>
      <c r="BEU16" s="52"/>
      <c r="BEV16" s="52"/>
      <c r="BEW16" s="52"/>
      <c r="BEX16" s="52"/>
      <c r="BEY16" s="52"/>
      <c r="BEZ16" s="52"/>
      <c r="BFA16" s="52"/>
      <c r="BFB16" s="52"/>
      <c r="BFC16" s="52"/>
      <c r="BFD16" s="52"/>
      <c r="BFE16" s="52"/>
      <c r="BFF16" s="52"/>
      <c r="BFG16" s="52"/>
      <c r="BFH16" s="52"/>
      <c r="BFI16" s="52"/>
      <c r="BFJ16" s="52"/>
      <c r="BFK16" s="52"/>
      <c r="BFL16" s="52"/>
      <c r="BFM16" s="52"/>
      <c r="BFN16" s="52"/>
      <c r="BFO16" s="52"/>
      <c r="BFP16" s="52"/>
      <c r="BFQ16" s="52"/>
      <c r="BFR16" s="52"/>
      <c r="BFS16" s="52"/>
      <c r="BFT16" s="52"/>
      <c r="BFU16" s="52"/>
      <c r="BFV16" s="52"/>
      <c r="BFW16" s="52"/>
      <c r="BFX16" s="52"/>
      <c r="BFY16" s="52"/>
      <c r="BFZ16" s="52"/>
      <c r="BGA16" s="52"/>
      <c r="BGB16" s="52"/>
      <c r="BGC16" s="52"/>
      <c r="BGD16" s="52"/>
      <c r="BGE16" s="52"/>
      <c r="BGF16" s="52"/>
      <c r="BGG16" s="52"/>
      <c r="BGH16" s="52"/>
      <c r="BGI16" s="52"/>
      <c r="BGJ16" s="52"/>
      <c r="BGK16" s="52"/>
      <c r="BGL16" s="52"/>
      <c r="BGM16" s="52"/>
      <c r="BGN16" s="52"/>
      <c r="BGO16" s="52"/>
      <c r="BGP16" s="52"/>
      <c r="BGQ16" s="52"/>
      <c r="BGR16" s="52"/>
      <c r="BGS16" s="52"/>
      <c r="BGT16" s="52"/>
      <c r="BGU16" s="52"/>
      <c r="BGV16" s="52"/>
      <c r="BGW16" s="52"/>
      <c r="BGX16" s="52"/>
      <c r="BGY16" s="52"/>
      <c r="BGZ16" s="52"/>
      <c r="BHA16" s="52"/>
      <c r="BHB16" s="52"/>
      <c r="BHC16" s="52"/>
      <c r="BHD16" s="52"/>
      <c r="BHE16" s="52"/>
      <c r="BHF16" s="52"/>
      <c r="BHG16" s="52"/>
      <c r="BHH16" s="52"/>
      <c r="BHI16" s="52"/>
      <c r="BHJ16" s="52"/>
      <c r="BHK16" s="52"/>
      <c r="BHL16" s="52"/>
      <c r="BHM16" s="52"/>
      <c r="BHN16" s="52"/>
      <c r="BHO16" s="52"/>
      <c r="BHP16" s="52"/>
      <c r="BHQ16" s="52"/>
      <c r="BHR16" s="52"/>
      <c r="BHS16" s="52"/>
      <c r="BHT16" s="52"/>
      <c r="BHU16" s="52"/>
      <c r="BHV16" s="52"/>
      <c r="BHW16" s="52"/>
      <c r="BHX16" s="52"/>
      <c r="BHY16" s="52"/>
      <c r="BHZ16" s="52"/>
      <c r="BIA16" s="52"/>
      <c r="BIB16" s="52"/>
      <c r="BIC16" s="52"/>
      <c r="BID16" s="52"/>
      <c r="BIE16" s="52"/>
      <c r="BIF16" s="52"/>
      <c r="BIG16" s="52"/>
      <c r="BIH16" s="52"/>
      <c r="BII16" s="52"/>
      <c r="BIJ16" s="52"/>
      <c r="BIK16" s="52"/>
      <c r="BIL16" s="52"/>
      <c r="BIM16" s="52"/>
      <c r="BIN16" s="52"/>
      <c r="BIO16" s="52"/>
      <c r="BIP16" s="52"/>
      <c r="BIQ16" s="52"/>
      <c r="BIR16" s="52"/>
      <c r="BIS16" s="52"/>
      <c r="BIT16" s="52"/>
      <c r="BIU16" s="52"/>
      <c r="BIV16" s="52"/>
      <c r="BIW16" s="52"/>
      <c r="BIX16" s="52"/>
      <c r="BIY16" s="52"/>
      <c r="BIZ16" s="52"/>
      <c r="BJA16" s="52"/>
      <c r="BJB16" s="52"/>
      <c r="BJC16" s="52"/>
      <c r="BJD16" s="52"/>
      <c r="BJE16" s="52"/>
      <c r="BJF16" s="52"/>
      <c r="BJG16" s="52"/>
      <c r="BJH16" s="52"/>
      <c r="BJI16" s="52"/>
      <c r="BJJ16" s="52"/>
      <c r="BJK16" s="52"/>
      <c r="BJL16" s="52"/>
      <c r="BJM16" s="52"/>
      <c r="BJN16" s="52"/>
      <c r="BJO16" s="52"/>
      <c r="BJP16" s="52"/>
      <c r="BJQ16" s="52"/>
      <c r="BJR16" s="52"/>
      <c r="BJS16" s="52"/>
      <c r="BJT16" s="52"/>
      <c r="BJU16" s="52"/>
      <c r="BJV16" s="52"/>
      <c r="BJW16" s="52"/>
      <c r="BJX16" s="52"/>
      <c r="BJY16" s="52"/>
      <c r="BJZ16" s="52"/>
      <c r="BKA16" s="52"/>
      <c r="BKB16" s="52"/>
      <c r="BKC16" s="52"/>
      <c r="BKD16" s="52"/>
      <c r="BKE16" s="52"/>
      <c r="BKF16" s="52"/>
      <c r="BKG16" s="52"/>
      <c r="BKH16" s="52"/>
      <c r="BKI16" s="52"/>
      <c r="BKJ16" s="52"/>
      <c r="BKK16" s="52"/>
      <c r="BKL16" s="52"/>
      <c r="BKM16" s="52"/>
      <c r="BKN16" s="52"/>
      <c r="BKO16" s="52"/>
      <c r="BKP16" s="52"/>
      <c r="BKQ16" s="52"/>
      <c r="BKR16" s="52"/>
      <c r="BKS16" s="52"/>
      <c r="BKT16" s="52"/>
      <c r="BKU16" s="52"/>
      <c r="BKV16" s="52"/>
      <c r="BKW16" s="52"/>
      <c r="BKX16" s="52"/>
      <c r="BKY16" s="52"/>
      <c r="BKZ16" s="52"/>
      <c r="BLA16" s="52"/>
      <c r="BLB16" s="52"/>
      <c r="BLC16" s="52"/>
      <c r="BLD16" s="52"/>
      <c r="BLE16" s="52"/>
      <c r="BLF16" s="52"/>
      <c r="BLG16" s="52"/>
      <c r="BLH16" s="52"/>
      <c r="BLI16" s="52"/>
      <c r="BLJ16" s="52"/>
      <c r="BLK16" s="52"/>
      <c r="BLL16" s="52"/>
      <c r="BLM16" s="52"/>
      <c r="BLN16" s="52"/>
      <c r="BLO16" s="52"/>
      <c r="BLP16" s="52"/>
      <c r="BLQ16" s="52"/>
      <c r="BLR16" s="52"/>
      <c r="BLS16" s="52"/>
      <c r="BLT16" s="52"/>
      <c r="BLU16" s="52"/>
      <c r="BLV16" s="52"/>
      <c r="BLW16" s="52"/>
      <c r="BLX16" s="52"/>
      <c r="BLY16" s="52"/>
      <c r="BLZ16" s="52"/>
      <c r="BMA16" s="52"/>
      <c r="BMB16" s="52"/>
      <c r="BMC16" s="52"/>
      <c r="BMD16" s="52"/>
      <c r="BME16" s="52"/>
      <c r="BMF16" s="52"/>
      <c r="BMG16" s="52"/>
      <c r="BMH16" s="52"/>
      <c r="BMI16" s="52"/>
      <c r="BMJ16" s="52"/>
      <c r="BMK16" s="52"/>
      <c r="BML16" s="52"/>
      <c r="BMM16" s="52"/>
      <c r="BMN16" s="52"/>
      <c r="BMO16" s="52"/>
      <c r="BMP16" s="52"/>
      <c r="BMQ16" s="52"/>
      <c r="BMR16" s="52"/>
      <c r="BMS16" s="52"/>
      <c r="BMT16" s="52"/>
      <c r="BMU16" s="52"/>
      <c r="BMV16" s="52"/>
      <c r="BMW16" s="52"/>
      <c r="BMX16" s="52"/>
      <c r="BMY16" s="52"/>
      <c r="BMZ16" s="52"/>
      <c r="BNA16" s="52"/>
      <c r="BNB16" s="52"/>
      <c r="BNC16" s="52"/>
      <c r="BND16" s="52"/>
      <c r="BNE16" s="52"/>
      <c r="BNF16" s="52"/>
      <c r="BNG16" s="52"/>
      <c r="BNH16" s="52"/>
      <c r="BNI16" s="52"/>
      <c r="BNJ16" s="52"/>
      <c r="BNK16" s="52"/>
      <c r="BNL16" s="52"/>
      <c r="BNM16" s="52"/>
      <c r="BNN16" s="52"/>
      <c r="BNO16" s="52"/>
      <c r="BNP16" s="52"/>
      <c r="BNQ16" s="52"/>
      <c r="BNR16" s="52"/>
      <c r="BNS16" s="52"/>
      <c r="BNT16" s="52"/>
      <c r="BNU16" s="52"/>
      <c r="BNV16" s="52"/>
      <c r="BNW16" s="52"/>
      <c r="BNX16" s="52"/>
      <c r="BNY16" s="52"/>
      <c r="BNZ16" s="52"/>
      <c r="BOA16" s="52"/>
      <c r="BOB16" s="52"/>
      <c r="BOC16" s="52"/>
      <c r="BOD16" s="52"/>
      <c r="BOE16" s="52"/>
      <c r="BOF16" s="52"/>
      <c r="BOG16" s="52"/>
      <c r="BOH16" s="52"/>
      <c r="BOI16" s="52"/>
      <c r="BOJ16" s="52"/>
      <c r="BOK16" s="52"/>
      <c r="BOL16" s="52"/>
      <c r="BOM16" s="52"/>
      <c r="BON16" s="52"/>
      <c r="BOO16" s="52"/>
      <c r="BOP16" s="52"/>
      <c r="BOQ16" s="52"/>
      <c r="BOR16" s="52"/>
      <c r="BOS16" s="52"/>
      <c r="BOT16" s="52"/>
      <c r="BOU16" s="52"/>
      <c r="BOV16" s="52"/>
      <c r="BOW16" s="52"/>
      <c r="BOX16" s="52"/>
      <c r="BOY16" s="52"/>
      <c r="BOZ16" s="52"/>
      <c r="BPA16" s="52"/>
      <c r="BPB16" s="52"/>
      <c r="BPC16" s="52"/>
      <c r="BPD16" s="52"/>
      <c r="BPE16" s="52"/>
      <c r="BPF16" s="52"/>
      <c r="BPG16" s="52"/>
      <c r="BPH16" s="52"/>
      <c r="BPI16" s="52"/>
      <c r="BPJ16" s="52"/>
      <c r="BPK16" s="52"/>
      <c r="BPL16" s="52"/>
      <c r="BPM16" s="52"/>
      <c r="BPN16" s="52"/>
      <c r="BPO16" s="52"/>
      <c r="BPP16" s="52"/>
      <c r="BPQ16" s="52"/>
      <c r="BPR16" s="52"/>
      <c r="BPS16" s="52"/>
      <c r="BPT16" s="52"/>
      <c r="BPU16" s="52"/>
      <c r="BPV16" s="52"/>
      <c r="BPW16" s="52"/>
      <c r="BPX16" s="52"/>
      <c r="BPY16" s="52"/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  <c r="WEY16" s="52"/>
      <c r="WEZ16" s="52"/>
      <c r="WFA16" s="52"/>
      <c r="WFB16" s="52"/>
      <c r="WFC16" s="52"/>
      <c r="WFD16" s="52"/>
      <c r="WFE16" s="52"/>
      <c r="WFF16" s="52"/>
      <c r="WFG16" s="52"/>
      <c r="WFH16" s="52"/>
      <c r="WFI16" s="52"/>
      <c r="WFJ16" s="52"/>
      <c r="WFK16" s="52"/>
      <c r="WFL16" s="52"/>
      <c r="WFM16" s="52"/>
      <c r="WFN16" s="52"/>
      <c r="WFO16" s="52"/>
      <c r="WFP16" s="52"/>
      <c r="WFQ16" s="52"/>
      <c r="WFR16" s="52"/>
      <c r="WFS16" s="52"/>
      <c r="WFT16" s="52"/>
      <c r="WFU16" s="52"/>
      <c r="WFV16" s="52"/>
      <c r="WFW16" s="52"/>
      <c r="WFX16" s="52"/>
      <c r="WFY16" s="52"/>
      <c r="WFZ16" s="52"/>
      <c r="WGA16" s="52"/>
      <c r="WGB16" s="52"/>
      <c r="WGC16" s="52"/>
      <c r="WGD16" s="52"/>
      <c r="WGE16" s="52"/>
      <c r="WGF16" s="52"/>
      <c r="WGG16" s="52"/>
      <c r="WGH16" s="52"/>
      <c r="WGI16" s="52"/>
      <c r="WGJ16" s="52"/>
      <c r="WGK16" s="52"/>
      <c r="WGL16" s="52"/>
      <c r="WGM16" s="52"/>
      <c r="WGN16" s="52"/>
      <c r="WGO16" s="52"/>
      <c r="WGP16" s="52"/>
      <c r="WGQ16" s="52"/>
      <c r="WGR16" s="52"/>
      <c r="WGS16" s="52"/>
      <c r="WGT16" s="52"/>
      <c r="WGU16" s="52"/>
      <c r="WGV16" s="52"/>
      <c r="WGW16" s="52"/>
      <c r="WGX16" s="52"/>
      <c r="WGY16" s="52"/>
      <c r="WGZ16" s="52"/>
      <c r="WHA16" s="52"/>
      <c r="WHB16" s="52"/>
      <c r="WHC16" s="52"/>
      <c r="WHD16" s="52"/>
      <c r="WHE16" s="52"/>
      <c r="WHF16" s="52"/>
      <c r="WHG16" s="52"/>
      <c r="WHH16" s="52"/>
      <c r="WHI16" s="52"/>
      <c r="WHJ16" s="52"/>
      <c r="WHK16" s="52"/>
      <c r="WHL16" s="52"/>
      <c r="WHM16" s="52"/>
      <c r="WHN16" s="52"/>
      <c r="WHO16" s="52"/>
      <c r="WHP16" s="52"/>
      <c r="WHQ16" s="52"/>
      <c r="WHR16" s="52"/>
      <c r="WHS16" s="52"/>
      <c r="WHT16" s="52"/>
      <c r="WHU16" s="52"/>
      <c r="WHV16" s="52"/>
      <c r="WHW16" s="52"/>
      <c r="WHX16" s="52"/>
      <c r="WHY16" s="52"/>
      <c r="WHZ16" s="52"/>
      <c r="WIA16" s="52"/>
      <c r="WIB16" s="52"/>
      <c r="WIC16" s="52"/>
      <c r="WID16" s="52"/>
      <c r="WIE16" s="52"/>
      <c r="WIF16" s="52"/>
      <c r="WIG16" s="52"/>
      <c r="WIH16" s="52"/>
      <c r="WII16" s="52"/>
      <c r="WIJ16" s="52"/>
      <c r="WIK16" s="52"/>
      <c r="WIL16" s="52"/>
      <c r="WIM16" s="52"/>
      <c r="WIN16" s="52"/>
      <c r="WIO16" s="52"/>
      <c r="WIP16" s="52"/>
      <c r="WIQ16" s="52"/>
      <c r="WIR16" s="52"/>
      <c r="WIS16" s="52"/>
      <c r="WIT16" s="52"/>
      <c r="WIU16" s="52"/>
      <c r="WIV16" s="52"/>
      <c r="WIW16" s="52"/>
      <c r="WIX16" s="52"/>
      <c r="WIY16" s="52"/>
      <c r="WIZ16" s="52"/>
      <c r="WJA16" s="52"/>
      <c r="WJB16" s="52"/>
      <c r="WJC16" s="52"/>
      <c r="WJD16" s="52"/>
      <c r="WJE16" s="52"/>
      <c r="WJF16" s="52"/>
      <c r="WJG16" s="52"/>
      <c r="WJH16" s="52"/>
      <c r="WJI16" s="52"/>
      <c r="WJJ16" s="52"/>
      <c r="WJK16" s="52"/>
      <c r="WJL16" s="52"/>
      <c r="WJM16" s="52"/>
      <c r="WJN16" s="52"/>
      <c r="WJO16" s="52"/>
      <c r="WJP16" s="52"/>
      <c r="WJQ16" s="52"/>
      <c r="WJR16" s="52"/>
      <c r="WJS16" s="52"/>
      <c r="WJT16" s="52"/>
      <c r="WJU16" s="52"/>
      <c r="WJV16" s="52"/>
      <c r="WJW16" s="52"/>
      <c r="WJX16" s="52"/>
      <c r="WJY16" s="52"/>
      <c r="WJZ16" s="52"/>
      <c r="WKA16" s="52"/>
      <c r="WKB16" s="52"/>
      <c r="WKC16" s="52"/>
      <c r="WKD16" s="52"/>
      <c r="WKE16" s="52"/>
      <c r="WKF16" s="52"/>
      <c r="WKG16" s="52"/>
      <c r="WKH16" s="52"/>
      <c r="WKI16" s="52"/>
      <c r="WKJ16" s="52"/>
      <c r="WKK16" s="52"/>
      <c r="WKL16" s="52"/>
      <c r="WKM16" s="52"/>
      <c r="WKN16" s="52"/>
      <c r="WKO16" s="52"/>
      <c r="WKP16" s="52"/>
      <c r="WKQ16" s="52"/>
      <c r="WKR16" s="52"/>
      <c r="WKS16" s="52"/>
      <c r="WKT16" s="52"/>
      <c r="WKU16" s="52"/>
      <c r="WKV16" s="52"/>
      <c r="WKW16" s="52"/>
      <c r="WKX16" s="52"/>
      <c r="WKY16" s="52"/>
      <c r="WKZ16" s="52"/>
      <c r="WLA16" s="52"/>
      <c r="WLB16" s="52"/>
      <c r="WLC16" s="52"/>
      <c r="WLD16" s="52"/>
      <c r="WLE16" s="52"/>
      <c r="WLF16" s="52"/>
      <c r="WLG16" s="52"/>
      <c r="WLH16" s="52"/>
      <c r="WLI16" s="52"/>
      <c r="WLJ16" s="52"/>
      <c r="WLK16" s="52"/>
      <c r="WLL16" s="52"/>
      <c r="WLM16" s="52"/>
      <c r="WLN16" s="52"/>
      <c r="WLO16" s="52"/>
      <c r="WLP16" s="52"/>
      <c r="WLQ16" s="52"/>
      <c r="WLR16" s="52"/>
      <c r="WLS16" s="52"/>
      <c r="WLT16" s="52"/>
      <c r="WLU16" s="52"/>
      <c r="WLV16" s="52"/>
      <c r="WLW16" s="52"/>
      <c r="WLX16" s="52"/>
      <c r="WLY16" s="52"/>
      <c r="WLZ16" s="52"/>
      <c r="WMA16" s="52"/>
      <c r="WMB16" s="52"/>
      <c r="WMC16" s="52"/>
      <c r="WMD16" s="52"/>
      <c r="WME16" s="52"/>
      <c r="WMF16" s="52"/>
      <c r="WMG16" s="52"/>
      <c r="WMH16" s="52"/>
      <c r="WMI16" s="52"/>
      <c r="WMJ16" s="52"/>
      <c r="WMK16" s="52"/>
      <c r="WML16" s="52"/>
      <c r="WMM16" s="52"/>
      <c r="WMN16" s="52"/>
      <c r="WMO16" s="52"/>
      <c r="WMP16" s="52"/>
      <c r="WMQ16" s="52"/>
      <c r="WMR16" s="52"/>
      <c r="WMS16" s="52"/>
      <c r="WMT16" s="52"/>
      <c r="WMU16" s="52"/>
      <c r="WMV16" s="52"/>
      <c r="WMW16" s="52"/>
      <c r="WMX16" s="52"/>
      <c r="WMY16" s="52"/>
      <c r="WMZ16" s="52"/>
      <c r="WNA16" s="52"/>
      <c r="WNB16" s="52"/>
      <c r="WNC16" s="52"/>
      <c r="WND16" s="52"/>
      <c r="WNE16" s="52"/>
      <c r="WNF16" s="52"/>
      <c r="WNG16" s="52"/>
      <c r="WNH16" s="52"/>
      <c r="WNI16" s="52"/>
      <c r="WNJ16" s="52"/>
      <c r="WNK16" s="52"/>
      <c r="WNL16" s="52"/>
      <c r="WNM16" s="52"/>
      <c r="WNN16" s="52"/>
      <c r="WNO16" s="52"/>
      <c r="WNP16" s="52"/>
      <c r="WNQ16" s="52"/>
      <c r="WNR16" s="52"/>
      <c r="WNS16" s="52"/>
      <c r="WNT16" s="52"/>
      <c r="WNU16" s="52"/>
      <c r="WNV16" s="52"/>
      <c r="WNW16" s="52"/>
      <c r="WNX16" s="52"/>
      <c r="WNY16" s="52"/>
      <c r="WNZ16" s="52"/>
      <c r="WOA16" s="52"/>
      <c r="WOB16" s="52"/>
      <c r="WOC16" s="52"/>
      <c r="WOD16" s="52"/>
      <c r="WOE16" s="52"/>
      <c r="WOF16" s="52"/>
      <c r="WOG16" s="52"/>
      <c r="WOH16" s="52"/>
      <c r="WOI16" s="52"/>
      <c r="WOJ16" s="52"/>
      <c r="WOK16" s="52"/>
      <c r="WOL16" s="52"/>
      <c r="WOM16" s="52"/>
      <c r="WON16" s="52"/>
      <c r="WOO16" s="52"/>
      <c r="WOP16" s="52"/>
      <c r="WOQ16" s="52"/>
      <c r="WOR16" s="52"/>
      <c r="WOS16" s="52"/>
      <c r="WOT16" s="52"/>
      <c r="WOU16" s="52"/>
      <c r="WOV16" s="52"/>
      <c r="WOW16" s="52"/>
      <c r="WOX16" s="52"/>
      <c r="WOY16" s="52"/>
      <c r="WOZ16" s="52"/>
      <c r="WPA16" s="52"/>
      <c r="WPB16" s="52"/>
      <c r="WPC16" s="52"/>
      <c r="WPD16" s="52"/>
      <c r="WPE16" s="52"/>
      <c r="WPF16" s="52"/>
      <c r="WPG16" s="52"/>
      <c r="WPH16" s="52"/>
      <c r="WPI16" s="52"/>
      <c r="WPJ16" s="52"/>
      <c r="WPK16" s="52"/>
      <c r="WPL16" s="52"/>
      <c r="WPM16" s="52"/>
      <c r="WPN16" s="52"/>
      <c r="WPO16" s="52"/>
      <c r="WPP16" s="52"/>
      <c r="WPQ16" s="52"/>
      <c r="WPR16" s="52"/>
      <c r="WPS16" s="52"/>
      <c r="WPT16" s="52"/>
      <c r="WPU16" s="52"/>
      <c r="WPV16" s="52"/>
      <c r="WPW16" s="52"/>
      <c r="WPX16" s="52"/>
      <c r="WPY16" s="52"/>
      <c r="WPZ16" s="52"/>
      <c r="WQA16" s="52"/>
      <c r="WQB16" s="52"/>
      <c r="WQC16" s="52"/>
      <c r="WQD16" s="52"/>
      <c r="WQE16" s="52"/>
      <c r="WQF16" s="52"/>
      <c r="WQG16" s="52"/>
      <c r="WQH16" s="52"/>
      <c r="WQI16" s="52"/>
      <c r="WQJ16" s="52"/>
      <c r="WQK16" s="52"/>
      <c r="WQL16" s="52"/>
      <c r="WQM16" s="52"/>
      <c r="WQN16" s="52"/>
      <c r="WQO16" s="52"/>
      <c r="WQP16" s="52"/>
      <c r="WQQ16" s="52"/>
      <c r="WQR16" s="52"/>
      <c r="WQS16" s="52"/>
      <c r="WQT16" s="52"/>
      <c r="WQU16" s="52"/>
      <c r="WQV16" s="52"/>
      <c r="WQW16" s="52"/>
      <c r="WQX16" s="52"/>
      <c r="WQY16" s="52"/>
      <c r="WQZ16" s="52"/>
      <c r="WRA16" s="52"/>
      <c r="WRB16" s="52"/>
      <c r="WRC16" s="52"/>
      <c r="WRD16" s="52"/>
      <c r="WRE16" s="52"/>
      <c r="WRF16" s="52"/>
      <c r="WRG16" s="52"/>
      <c r="WRH16" s="52"/>
      <c r="WRI16" s="52"/>
      <c r="WRJ16" s="52"/>
      <c r="WRK16" s="52"/>
      <c r="WRL16" s="52"/>
      <c r="WRM16" s="52"/>
      <c r="WRN16" s="52"/>
      <c r="WRO16" s="52"/>
      <c r="WRP16" s="52"/>
      <c r="WRQ16" s="52"/>
      <c r="WRR16" s="52"/>
      <c r="WRS16" s="52"/>
      <c r="WRT16" s="52"/>
      <c r="WRU16" s="52"/>
      <c r="WRV16" s="52"/>
      <c r="WRW16" s="52"/>
      <c r="WRX16" s="52"/>
      <c r="WRY16" s="52"/>
      <c r="WRZ16" s="52"/>
      <c r="WSA16" s="52"/>
      <c r="WSB16" s="52"/>
      <c r="WSC16" s="52"/>
      <c r="WSD16" s="52"/>
      <c r="WSE16" s="52"/>
      <c r="WSF16" s="52"/>
      <c r="WSG16" s="52"/>
      <c r="WSH16" s="52"/>
      <c r="WSI16" s="52"/>
      <c r="WSJ16" s="52"/>
      <c r="WSK16" s="52"/>
      <c r="WSL16" s="52"/>
      <c r="WSM16" s="52"/>
      <c r="WSN16" s="52"/>
      <c r="WSO16" s="52"/>
      <c r="WSP16" s="52"/>
      <c r="WSQ16" s="52"/>
      <c r="WSR16" s="52"/>
      <c r="WSS16" s="52"/>
      <c r="WST16" s="52"/>
      <c r="WSU16" s="52"/>
      <c r="WSV16" s="52"/>
      <c r="WSW16" s="52"/>
      <c r="WSX16" s="52"/>
      <c r="WSY16" s="52"/>
      <c r="WSZ16" s="52"/>
      <c r="WTA16" s="52"/>
      <c r="WTB16" s="52"/>
      <c r="WTC16" s="52"/>
      <c r="WTD16" s="52"/>
      <c r="WTE16" s="52"/>
      <c r="WTF16" s="52"/>
      <c r="WTG16" s="52"/>
      <c r="WTH16" s="52"/>
      <c r="WTI16" s="52"/>
      <c r="WTJ16" s="52"/>
      <c r="WTK16" s="52"/>
      <c r="WTL16" s="52"/>
      <c r="WTM16" s="52"/>
      <c r="WTN16" s="52"/>
      <c r="WTO16" s="52"/>
      <c r="WTP16" s="52"/>
      <c r="WTQ16" s="52"/>
      <c r="WTR16" s="52"/>
      <c r="WTS16" s="52"/>
      <c r="WTT16" s="52"/>
      <c r="WTU16" s="52"/>
      <c r="WTV16" s="52"/>
      <c r="WTW16" s="52"/>
      <c r="WTX16" s="52"/>
      <c r="WTY16" s="52"/>
      <c r="WTZ16" s="52"/>
      <c r="WUA16" s="52"/>
      <c r="WUB16" s="52"/>
      <c r="WUC16" s="52"/>
      <c r="WUD16" s="52"/>
      <c r="WUE16" s="52"/>
      <c r="WUF16" s="52"/>
      <c r="WUG16" s="52"/>
      <c r="WUH16" s="52"/>
      <c r="WUI16" s="52"/>
      <c r="WUJ16" s="52"/>
      <c r="WUK16" s="52"/>
      <c r="WUL16" s="52"/>
      <c r="WUM16" s="52"/>
      <c r="WUN16" s="52"/>
      <c r="WUO16" s="52"/>
      <c r="WUP16" s="52"/>
      <c r="WUQ16" s="52"/>
      <c r="WUR16" s="52"/>
      <c r="WUS16" s="52"/>
      <c r="WUT16" s="52"/>
      <c r="WUU16" s="52"/>
      <c r="WUV16" s="52"/>
      <c r="WUW16" s="52"/>
      <c r="WUX16" s="52"/>
      <c r="WUY16" s="52"/>
      <c r="WUZ16" s="52"/>
      <c r="WVA16" s="52"/>
      <c r="WVB16" s="52"/>
      <c r="WVC16" s="52"/>
      <c r="WVD16" s="52"/>
      <c r="WVE16" s="52"/>
      <c r="WVF16" s="52"/>
      <c r="WVG16" s="52"/>
      <c r="WVH16" s="52"/>
      <c r="WVI16" s="52"/>
      <c r="WVJ16" s="52"/>
      <c r="WVK16" s="52"/>
      <c r="WVL16" s="52"/>
      <c r="WVM16" s="52"/>
      <c r="WVN16" s="52"/>
      <c r="WVO16" s="52"/>
      <c r="WVP16" s="52"/>
      <c r="WVQ16" s="52"/>
      <c r="WVR16" s="52"/>
      <c r="WVS16" s="52"/>
      <c r="WVT16" s="52"/>
      <c r="WVU16" s="52"/>
      <c r="WVV16" s="52"/>
      <c r="WVW16" s="52"/>
      <c r="WVX16" s="52"/>
      <c r="WVY16" s="52"/>
      <c r="WVZ16" s="52"/>
      <c r="WWA16" s="52"/>
      <c r="WWB16" s="52"/>
      <c r="WWC16" s="52"/>
      <c r="WWD16" s="52"/>
      <c r="WWE16" s="52"/>
      <c r="WWF16" s="52"/>
      <c r="WWG16" s="52"/>
      <c r="WWH16" s="52"/>
      <c r="WWI16" s="52"/>
      <c r="WWJ16" s="52"/>
      <c r="WWK16" s="52"/>
      <c r="WWL16" s="52"/>
      <c r="WWM16" s="52"/>
      <c r="WWN16" s="52"/>
      <c r="WWO16" s="52"/>
      <c r="WWP16" s="52"/>
      <c r="WWQ16" s="52"/>
      <c r="WWR16" s="52"/>
      <c r="WWS16" s="52"/>
      <c r="WWT16" s="52"/>
      <c r="WWU16" s="52"/>
      <c r="WWV16" s="52"/>
      <c r="WWW16" s="52"/>
      <c r="WWX16" s="52"/>
      <c r="WWY16" s="52"/>
      <c r="WWZ16" s="52"/>
      <c r="WXA16" s="52"/>
      <c r="WXB16" s="52"/>
      <c r="WXC16" s="52"/>
      <c r="WXD16" s="52"/>
      <c r="WXE16" s="52"/>
      <c r="WXF16" s="52"/>
      <c r="WXG16" s="52"/>
      <c r="WXH16" s="52"/>
      <c r="WXI16" s="52"/>
      <c r="WXJ16" s="52"/>
      <c r="WXK16" s="52"/>
      <c r="WXL16" s="52"/>
      <c r="WXM16" s="52"/>
      <c r="WXN16" s="52"/>
      <c r="WXO16" s="52"/>
      <c r="WXP16" s="52"/>
      <c r="WXQ16" s="52"/>
      <c r="WXR16" s="52"/>
      <c r="WXS16" s="52"/>
      <c r="WXT16" s="52"/>
      <c r="WXU16" s="52"/>
      <c r="WXV16" s="52"/>
      <c r="WXW16" s="52"/>
      <c r="WXX16" s="52"/>
      <c r="WXY16" s="52"/>
      <c r="WXZ16" s="52"/>
      <c r="WYA16" s="52"/>
      <c r="WYB16" s="52"/>
      <c r="WYC16" s="52"/>
      <c r="WYD16" s="52"/>
      <c r="WYE16" s="52"/>
      <c r="WYF16" s="52"/>
      <c r="WYG16" s="52"/>
      <c r="WYH16" s="52"/>
      <c r="WYI16" s="52"/>
      <c r="WYJ16" s="52"/>
      <c r="WYK16" s="52"/>
      <c r="WYL16" s="52"/>
      <c r="WYM16" s="52"/>
      <c r="WYN16" s="52"/>
      <c r="WYO16" s="52"/>
      <c r="WYP16" s="52"/>
      <c r="WYQ16" s="52"/>
      <c r="WYR16" s="52"/>
      <c r="WYS16" s="52"/>
      <c r="WYT16" s="52"/>
      <c r="WYU16" s="52"/>
      <c r="WYV16" s="52"/>
      <c r="WYW16" s="52"/>
      <c r="WYX16" s="52"/>
      <c r="WYY16" s="52"/>
      <c r="WYZ16" s="52"/>
      <c r="WZA16" s="52"/>
      <c r="WZB16" s="52"/>
      <c r="WZC16" s="52"/>
      <c r="WZD16" s="52"/>
      <c r="WZE16" s="52"/>
      <c r="WZF16" s="52"/>
      <c r="WZG16" s="52"/>
      <c r="WZH16" s="52"/>
      <c r="WZI16" s="52"/>
      <c r="WZJ16" s="52"/>
      <c r="WZK16" s="52"/>
      <c r="WZL16" s="52"/>
      <c r="WZM16" s="52"/>
      <c r="WZN16" s="52"/>
      <c r="WZO16" s="52"/>
      <c r="WZP16" s="52"/>
      <c r="WZQ16" s="52"/>
      <c r="WZR16" s="52"/>
      <c r="WZS16" s="52"/>
      <c r="WZT16" s="52"/>
      <c r="WZU16" s="52"/>
      <c r="WZV16" s="52"/>
      <c r="WZW16" s="52"/>
      <c r="WZX16" s="52"/>
      <c r="WZY16" s="52"/>
      <c r="WZZ16" s="52"/>
      <c r="XAA16" s="52"/>
      <c r="XAB16" s="52"/>
      <c r="XAC16" s="52"/>
      <c r="XAD16" s="52"/>
      <c r="XAE16" s="52"/>
      <c r="XAF16" s="52"/>
      <c r="XAG16" s="52"/>
      <c r="XAH16" s="52"/>
      <c r="XAI16" s="52"/>
      <c r="XAJ16" s="52"/>
      <c r="XAK16" s="52"/>
      <c r="XAL16" s="52"/>
      <c r="XAM16" s="52"/>
      <c r="XAN16" s="52"/>
      <c r="XAO16" s="52"/>
      <c r="XAP16" s="52"/>
      <c r="XAQ16" s="52"/>
      <c r="XAR16" s="52"/>
      <c r="XAS16" s="52"/>
      <c r="XAT16" s="52"/>
      <c r="XAU16" s="52"/>
      <c r="XAV16" s="52"/>
      <c r="XAW16" s="52"/>
      <c r="XAX16" s="52"/>
      <c r="XAY16" s="52"/>
      <c r="XAZ16" s="52"/>
      <c r="XBA16" s="52"/>
      <c r="XBB16" s="52"/>
      <c r="XBC16" s="52"/>
      <c r="XBD16" s="52"/>
      <c r="XBE16" s="52"/>
      <c r="XBF16" s="52"/>
      <c r="XBG16" s="52"/>
      <c r="XBH16" s="52"/>
      <c r="XBI16" s="52"/>
      <c r="XBJ16" s="52"/>
      <c r="XBK16" s="52"/>
      <c r="XBL16" s="52"/>
      <c r="XBM16" s="52"/>
      <c r="XBN16" s="52"/>
      <c r="XBO16" s="52"/>
      <c r="XBP16" s="52"/>
      <c r="XBQ16" s="52"/>
      <c r="XBR16" s="52"/>
      <c r="XBS16" s="52"/>
      <c r="XBT16" s="52"/>
      <c r="XBU16" s="52"/>
      <c r="XBV16" s="52"/>
      <c r="XBW16" s="52"/>
      <c r="XBX16" s="52"/>
      <c r="XBY16" s="52"/>
      <c r="XBZ16" s="52"/>
      <c r="XCA16" s="52"/>
      <c r="XCB16" s="52"/>
      <c r="XCC16" s="52"/>
      <c r="XCD16" s="52"/>
      <c r="XCE16" s="52"/>
      <c r="XCF16" s="52"/>
      <c r="XCG16" s="52"/>
      <c r="XCH16" s="52"/>
      <c r="XCI16" s="52"/>
      <c r="XCJ16" s="52"/>
      <c r="XCK16" s="52"/>
      <c r="XCL16" s="52"/>
      <c r="XCM16" s="52"/>
      <c r="XCN16" s="52"/>
      <c r="XCO16" s="52"/>
      <c r="XCP16" s="52"/>
      <c r="XCQ16" s="52"/>
      <c r="XCR16" s="52"/>
      <c r="XCS16" s="52"/>
      <c r="XCT16" s="52"/>
      <c r="XCU16" s="52"/>
      <c r="XCV16" s="52"/>
      <c r="XCW16" s="52"/>
      <c r="XCX16" s="52"/>
      <c r="XCY16" s="52"/>
      <c r="XCZ16" s="52"/>
      <c r="XDA16" s="52"/>
      <c r="XDB16" s="52"/>
      <c r="XDC16" s="52"/>
      <c r="XDD16" s="52"/>
      <c r="XDE16" s="52"/>
      <c r="XDF16" s="52"/>
      <c r="XDG16" s="52"/>
      <c r="XDH16" s="52"/>
      <c r="XDI16" s="52"/>
      <c r="XDJ16" s="52"/>
      <c r="XDK16" s="52"/>
      <c r="XDL16" s="52"/>
      <c r="XDM16" s="52"/>
      <c r="XDN16" s="52"/>
      <c r="XDO16" s="52"/>
      <c r="XDP16" s="52"/>
      <c r="XDQ16" s="52"/>
    </row>
    <row r="17" spans="1:76" ht="29.1" customHeight="1">
      <c r="A17" s="146" t="s">
        <v>280</v>
      </c>
      <c r="B17" s="146" t="s">
        <v>259</v>
      </c>
      <c r="C17" s="147" t="s">
        <v>281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45779</v>
      </c>
      <c r="AQ17"/>
      <c r="AR17"/>
      <c r="AS17"/>
      <c r="AT17"/>
      <c r="AU17"/>
      <c r="AV17"/>
      <c r="AW17"/>
      <c r="BB17" s="50" t="s">
        <v>280</v>
      </c>
      <c r="BC17" s="78" t="s">
        <v>280</v>
      </c>
      <c r="BD17" s="27" t="s">
        <v>262</v>
      </c>
      <c r="BE17" s="27" t="s">
        <v>262</v>
      </c>
      <c r="BF17" s="14" t="s">
        <v>179</v>
      </c>
      <c r="BG17" s="11">
        <v>44319</v>
      </c>
      <c r="BH17" s="43">
        <v>45779</v>
      </c>
      <c r="BI17" s="38">
        <f t="shared" si="3"/>
        <v>44317</v>
      </c>
      <c r="BJ17" s="38">
        <f t="shared" si="4"/>
        <v>45778</v>
      </c>
      <c r="BK17" s="14" t="s">
        <v>0</v>
      </c>
      <c r="BL17" s="72" t="s">
        <v>282</v>
      </c>
      <c r="BM17" s="49" t="s">
        <v>16</v>
      </c>
      <c r="BN17" s="49" t="s">
        <v>10</v>
      </c>
      <c r="BO17" s="49"/>
      <c r="BP17" s="56"/>
      <c r="BQ17" s="3">
        <f t="shared" ref="BQ17:BQ28" si="12">BS17-120</f>
        <v>44019</v>
      </c>
      <c r="BR17" s="3">
        <f t="shared" si="5"/>
        <v>44013</v>
      </c>
      <c r="BS17" s="3">
        <f t="shared" si="6"/>
        <v>44139</v>
      </c>
      <c r="BT17" s="3">
        <f t="shared" si="7"/>
        <v>44136</v>
      </c>
      <c r="BU17" s="3">
        <f t="shared" si="11"/>
        <v>44139</v>
      </c>
      <c r="BV17" s="3">
        <f t="shared" si="8"/>
        <v>44136</v>
      </c>
      <c r="BW17" s="3">
        <f t="shared" si="9"/>
        <v>44319</v>
      </c>
      <c r="BX17" s="3">
        <f t="shared" si="10"/>
        <v>44317</v>
      </c>
    </row>
    <row r="18" spans="1:76" ht="29.1" customHeight="1">
      <c r="A18" s="146" t="s">
        <v>283</v>
      </c>
      <c r="B18" s="146" t="s">
        <v>259</v>
      </c>
      <c r="C18" s="147" t="s">
        <v>284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46570</v>
      </c>
      <c r="AQ18"/>
      <c r="AR18"/>
      <c r="AS18"/>
      <c r="AT18"/>
      <c r="AU18"/>
      <c r="AV18"/>
      <c r="AW18"/>
      <c r="BB18" s="50" t="s">
        <v>285</v>
      </c>
      <c r="BC18" s="78" t="s">
        <v>283</v>
      </c>
      <c r="BD18" s="27" t="s">
        <v>262</v>
      </c>
      <c r="BE18" s="27" t="s">
        <v>262</v>
      </c>
      <c r="BF18" s="14" t="s">
        <v>53</v>
      </c>
      <c r="BG18" s="11">
        <v>45110</v>
      </c>
      <c r="BH18" s="43">
        <v>46570</v>
      </c>
      <c r="BI18" s="38">
        <f t="shared" si="3"/>
        <v>45108</v>
      </c>
      <c r="BJ18" s="38">
        <f t="shared" si="4"/>
        <v>46569</v>
      </c>
      <c r="BK18" s="14" t="s">
        <v>0</v>
      </c>
      <c r="BL18" s="72" t="s">
        <v>286</v>
      </c>
      <c r="BM18" s="49" t="s">
        <v>9</v>
      </c>
      <c r="BN18" s="49" t="s">
        <v>10</v>
      </c>
      <c r="BO18" s="49"/>
      <c r="BP18" s="56"/>
      <c r="BQ18" s="3">
        <f t="shared" si="12"/>
        <v>44810</v>
      </c>
      <c r="BR18" s="3">
        <f t="shared" si="5"/>
        <v>44805</v>
      </c>
      <c r="BS18" s="3">
        <f t="shared" si="6"/>
        <v>44930</v>
      </c>
      <c r="BT18" s="3">
        <f t="shared" si="7"/>
        <v>44927</v>
      </c>
      <c r="BU18" s="3">
        <f t="shared" si="11"/>
        <v>44930</v>
      </c>
      <c r="BV18" s="3">
        <f t="shared" si="8"/>
        <v>44927</v>
      </c>
      <c r="BW18" s="3">
        <f t="shared" si="9"/>
        <v>45110</v>
      </c>
      <c r="BX18" s="3">
        <f t="shared" si="10"/>
        <v>45108</v>
      </c>
    </row>
    <row r="19" spans="1:76" ht="29.1" customHeight="1">
      <c r="A19" s="146" t="s">
        <v>287</v>
      </c>
      <c r="B19" s="146" t="s">
        <v>259</v>
      </c>
      <c r="C19" s="147" t="s">
        <v>288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45998</v>
      </c>
      <c r="AQ19"/>
      <c r="AR19"/>
      <c r="AS19"/>
      <c r="AT19"/>
      <c r="AU19"/>
      <c r="AV19"/>
      <c r="AW19"/>
      <c r="BB19" s="50" t="s">
        <v>287</v>
      </c>
      <c r="BC19" s="78" t="s">
        <v>287</v>
      </c>
      <c r="BD19" s="27" t="s">
        <v>262</v>
      </c>
      <c r="BE19" s="27" t="s">
        <v>168</v>
      </c>
      <c r="BF19" s="14" t="s">
        <v>179</v>
      </c>
      <c r="BG19" s="11">
        <v>44538</v>
      </c>
      <c r="BH19" s="43">
        <v>45998</v>
      </c>
      <c r="BI19" s="38">
        <f t="shared" si="3"/>
        <v>44531</v>
      </c>
      <c r="BJ19" s="38">
        <f t="shared" si="4"/>
        <v>45992</v>
      </c>
      <c r="BK19" s="14" t="s">
        <v>0</v>
      </c>
      <c r="BL19" s="72" t="s">
        <v>289</v>
      </c>
      <c r="BM19" s="49" t="s">
        <v>9</v>
      </c>
      <c r="BN19" s="49" t="s">
        <v>10</v>
      </c>
      <c r="BO19" s="49"/>
      <c r="BP19" s="56"/>
      <c r="BQ19" s="3">
        <f t="shared" si="12"/>
        <v>44238</v>
      </c>
      <c r="BR19" s="3">
        <f t="shared" si="5"/>
        <v>44228</v>
      </c>
      <c r="BS19" s="3">
        <f t="shared" si="6"/>
        <v>44358</v>
      </c>
      <c r="BT19" s="3">
        <f t="shared" si="7"/>
        <v>44348</v>
      </c>
      <c r="BU19" s="3">
        <f t="shared" si="11"/>
        <v>44358</v>
      </c>
      <c r="BV19" s="3">
        <f t="shared" si="8"/>
        <v>44348</v>
      </c>
      <c r="BW19" s="3">
        <f t="shared" si="9"/>
        <v>44538</v>
      </c>
      <c r="BX19" s="3">
        <f t="shared" si="10"/>
        <v>44531</v>
      </c>
    </row>
    <row r="20" spans="1:76" ht="29.1" customHeight="1">
      <c r="A20" s="146" t="s">
        <v>74</v>
      </c>
      <c r="B20" s="146" t="s">
        <v>259</v>
      </c>
      <c r="C20" s="147" t="s">
        <v>288</v>
      </c>
      <c r="D20" s="148" t="str">
        <f t="shared" ca="1" si="1"/>
        <v>À venir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47459</v>
      </c>
      <c r="AQ20"/>
      <c r="AR20"/>
      <c r="AS20"/>
      <c r="AT20"/>
      <c r="AU20"/>
      <c r="AV20"/>
      <c r="AW20"/>
      <c r="BB20" s="50" t="s">
        <v>287</v>
      </c>
      <c r="BC20" s="78" t="s">
        <v>66</v>
      </c>
      <c r="BD20" s="27" t="s">
        <v>262</v>
      </c>
      <c r="BE20" s="27"/>
      <c r="BF20" s="14" t="s">
        <v>179</v>
      </c>
      <c r="BG20" s="11">
        <v>45999</v>
      </c>
      <c r="BH20" s="43">
        <v>47459</v>
      </c>
      <c r="BI20" s="38">
        <f t="shared" si="3"/>
        <v>45992</v>
      </c>
      <c r="BJ20" s="38">
        <f t="shared" si="4"/>
        <v>47453</v>
      </c>
      <c r="BK20" s="14" t="s">
        <v>0</v>
      </c>
      <c r="BL20" s="72" t="s">
        <v>290</v>
      </c>
      <c r="BM20" s="49" t="s">
        <v>9</v>
      </c>
      <c r="BN20" s="49" t="s">
        <v>10</v>
      </c>
      <c r="BO20" s="49"/>
      <c r="BP20" s="56"/>
      <c r="BQ20" s="3">
        <f t="shared" si="12"/>
        <v>45699</v>
      </c>
      <c r="BR20" s="3">
        <f t="shared" si="5"/>
        <v>45689</v>
      </c>
      <c r="BS20" s="3">
        <f t="shared" si="6"/>
        <v>45819</v>
      </c>
      <c r="BT20" s="3">
        <f t="shared" si="7"/>
        <v>45809</v>
      </c>
      <c r="BU20" s="3">
        <f t="shared" si="11"/>
        <v>45819</v>
      </c>
      <c r="BV20" s="3">
        <f t="shared" si="8"/>
        <v>45809</v>
      </c>
      <c r="BW20" s="3">
        <f t="shared" si="9"/>
        <v>45999</v>
      </c>
      <c r="BX20" s="3">
        <f t="shared" si="10"/>
        <v>45992</v>
      </c>
    </row>
    <row r="21" spans="1:76" ht="29.1" customHeight="1">
      <c r="A21" s="146" t="s">
        <v>291</v>
      </c>
      <c r="B21" s="146" t="s">
        <v>259</v>
      </c>
      <c r="C21" s="147" t="s">
        <v>292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46354</v>
      </c>
      <c r="AP21" s="31"/>
      <c r="AQ21"/>
      <c r="AR21"/>
      <c r="AS21"/>
      <c r="AT21"/>
      <c r="AU21"/>
      <c r="AV21"/>
      <c r="AW21"/>
      <c r="BB21" s="50" t="s">
        <v>291</v>
      </c>
      <c r="BC21" s="78" t="s">
        <v>291</v>
      </c>
      <c r="BD21" s="14" t="s">
        <v>293</v>
      </c>
      <c r="BE21" s="27" t="s">
        <v>262</v>
      </c>
      <c r="BF21" s="14" t="s">
        <v>179</v>
      </c>
      <c r="BG21" s="43">
        <v>44894</v>
      </c>
      <c r="BH21" s="43">
        <v>46354</v>
      </c>
      <c r="BI21" s="43">
        <f t="shared" si="3"/>
        <v>44895</v>
      </c>
      <c r="BJ21" s="43">
        <f t="shared" si="4"/>
        <v>46356</v>
      </c>
      <c r="BK21" s="14" t="s">
        <v>0</v>
      </c>
      <c r="BL21" s="53" t="s">
        <v>276</v>
      </c>
      <c r="BM21" s="49" t="s">
        <v>9</v>
      </c>
      <c r="BN21" s="49" t="s">
        <v>10</v>
      </c>
      <c r="BO21" s="49"/>
      <c r="BP21" s="56"/>
      <c r="BQ21" s="3">
        <f t="shared" si="12"/>
        <v>44564</v>
      </c>
      <c r="BR21" s="84">
        <f t="shared" si="5"/>
        <v>44562</v>
      </c>
      <c r="BS21" s="84">
        <f t="shared" si="6"/>
        <v>44684</v>
      </c>
      <c r="BT21" s="84">
        <f t="shared" si="7"/>
        <v>44682</v>
      </c>
      <c r="BU21" s="84">
        <f>BW21-210</f>
        <v>44684</v>
      </c>
      <c r="BV21" s="84">
        <f t="shared" si="8"/>
        <v>44682</v>
      </c>
      <c r="BW21" s="84">
        <f t="shared" si="9"/>
        <v>44894</v>
      </c>
      <c r="BX21" s="84">
        <f t="shared" si="10"/>
        <v>44895</v>
      </c>
    </row>
    <row r="22" spans="1:76" ht="29.1" customHeight="1">
      <c r="A22" s="146" t="s">
        <v>74</v>
      </c>
      <c r="B22" s="146" t="s">
        <v>259</v>
      </c>
      <c r="C22" s="147" t="s">
        <v>292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47815</v>
      </c>
      <c r="AP22" s="31"/>
      <c r="AQ22"/>
      <c r="AR22"/>
      <c r="AS22"/>
      <c r="AT22"/>
      <c r="AU22"/>
      <c r="AV22"/>
      <c r="AW22"/>
      <c r="BB22" s="50" t="s">
        <v>291</v>
      </c>
      <c r="BC22" s="78" t="s">
        <v>66</v>
      </c>
      <c r="BD22" s="14" t="s">
        <v>293</v>
      </c>
      <c r="BE22" s="27"/>
      <c r="BF22" s="14" t="s">
        <v>179</v>
      </c>
      <c r="BG22" s="43">
        <v>46355</v>
      </c>
      <c r="BH22" s="43">
        <v>47815</v>
      </c>
      <c r="BI22" s="43">
        <f t="shared" si="3"/>
        <v>46356</v>
      </c>
      <c r="BJ22" s="43">
        <f t="shared" si="4"/>
        <v>47817</v>
      </c>
      <c r="BK22" s="14" t="s">
        <v>0</v>
      </c>
      <c r="BL22" s="53" t="s">
        <v>276</v>
      </c>
      <c r="BM22" s="49" t="s">
        <v>9</v>
      </c>
      <c r="BN22" s="49" t="s">
        <v>10</v>
      </c>
      <c r="BO22" s="49"/>
      <c r="BP22" s="56"/>
      <c r="BQ22" s="3">
        <f t="shared" si="12"/>
        <v>46025</v>
      </c>
      <c r="BR22" s="84">
        <f t="shared" si="5"/>
        <v>46023</v>
      </c>
      <c r="BS22" s="84">
        <f t="shared" si="6"/>
        <v>46145</v>
      </c>
      <c r="BT22" s="84">
        <f t="shared" si="7"/>
        <v>46143</v>
      </c>
      <c r="BU22" s="84">
        <f>BW22-210</f>
        <v>46145</v>
      </c>
      <c r="BV22" s="84">
        <f t="shared" si="8"/>
        <v>46143</v>
      </c>
      <c r="BW22" s="84">
        <f t="shared" si="9"/>
        <v>46355</v>
      </c>
      <c r="BX22" s="84">
        <f t="shared" si="10"/>
        <v>46356</v>
      </c>
    </row>
    <row r="23" spans="1:76" ht="29.1" customHeight="1">
      <c r="A23" s="146" t="s">
        <v>294</v>
      </c>
      <c r="B23" s="146" t="s">
        <v>295</v>
      </c>
      <c r="C23" s="147" t="s">
        <v>296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46206</v>
      </c>
      <c r="AP23"/>
      <c r="AQ23"/>
      <c r="AR23"/>
      <c r="AS23"/>
      <c r="AT23"/>
      <c r="AU23"/>
      <c r="AV23"/>
      <c r="AW23"/>
      <c r="BB23" s="50" t="s">
        <v>297</v>
      </c>
      <c r="BC23" s="78" t="s">
        <v>294</v>
      </c>
      <c r="BD23" s="60" t="s">
        <v>262</v>
      </c>
      <c r="BE23" s="27" t="s">
        <v>262</v>
      </c>
      <c r="BF23" s="14" t="s">
        <v>53</v>
      </c>
      <c r="BG23" s="11">
        <v>44744</v>
      </c>
      <c r="BH23" s="43">
        <v>46206</v>
      </c>
      <c r="BI23" s="38">
        <f t="shared" si="3"/>
        <v>44743</v>
      </c>
      <c r="BJ23" s="38">
        <f t="shared" si="4"/>
        <v>46204</v>
      </c>
      <c r="BK23" s="14" t="s">
        <v>2</v>
      </c>
      <c r="BL23" s="87" t="s">
        <v>298</v>
      </c>
      <c r="BM23" s="49" t="s">
        <v>9</v>
      </c>
      <c r="BN23" s="49" t="s">
        <v>13</v>
      </c>
      <c r="BO23" s="49"/>
      <c r="BP23" s="56"/>
      <c r="BQ23" s="3">
        <f t="shared" si="12"/>
        <v>44444</v>
      </c>
      <c r="BR23" s="3">
        <f t="shared" si="5"/>
        <v>44440</v>
      </c>
      <c r="BS23" s="3">
        <f t="shared" si="6"/>
        <v>44564</v>
      </c>
      <c r="BT23" s="19">
        <f t="shared" si="7"/>
        <v>44562</v>
      </c>
      <c r="BU23" s="3">
        <f>BW23-180</f>
        <v>44564</v>
      </c>
      <c r="BV23" s="19">
        <f t="shared" si="8"/>
        <v>44562</v>
      </c>
      <c r="BW23" s="3">
        <f t="shared" si="9"/>
        <v>44744</v>
      </c>
      <c r="BX23" s="19">
        <f t="shared" si="10"/>
        <v>44743</v>
      </c>
    </row>
    <row r="24" spans="1:76" ht="29.1" customHeight="1">
      <c r="A24" s="146" t="s">
        <v>74</v>
      </c>
      <c r="B24" s="146" t="s">
        <v>295</v>
      </c>
      <c r="C24" s="147" t="s">
        <v>296</v>
      </c>
      <c r="D24" s="148" t="str">
        <f t="shared" ca="1" si="1"/>
        <v>À venir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47667</v>
      </c>
      <c r="AP24"/>
      <c r="AQ24"/>
      <c r="AR24"/>
      <c r="AS24"/>
      <c r="AT24"/>
      <c r="AU24"/>
      <c r="AV24"/>
      <c r="AW24"/>
      <c r="BB24" s="50" t="s">
        <v>297</v>
      </c>
      <c r="BC24" s="78" t="s">
        <v>66</v>
      </c>
      <c r="BD24" s="60" t="s">
        <v>262</v>
      </c>
      <c r="BE24" s="27"/>
      <c r="BF24" s="14" t="s">
        <v>53</v>
      </c>
      <c r="BG24" s="11">
        <v>46207</v>
      </c>
      <c r="BH24" s="43">
        <v>47667</v>
      </c>
      <c r="BI24" s="38">
        <f t="shared" si="3"/>
        <v>46204</v>
      </c>
      <c r="BJ24" s="38">
        <f t="shared" si="4"/>
        <v>47665</v>
      </c>
      <c r="BK24" s="14" t="s">
        <v>2</v>
      </c>
      <c r="BL24" s="87" t="s">
        <v>298</v>
      </c>
      <c r="BM24" s="49" t="s">
        <v>9</v>
      </c>
      <c r="BN24" s="49" t="s">
        <v>13</v>
      </c>
      <c r="BO24" s="49"/>
      <c r="BP24" s="56"/>
      <c r="BQ24" s="3">
        <f t="shared" si="12"/>
        <v>45907</v>
      </c>
      <c r="BR24" s="3">
        <f t="shared" si="5"/>
        <v>45901</v>
      </c>
      <c r="BS24" s="3">
        <f t="shared" si="6"/>
        <v>46027</v>
      </c>
      <c r="BT24" s="3">
        <f t="shared" si="7"/>
        <v>46023</v>
      </c>
      <c r="BU24" s="3">
        <f>BW24-180</f>
        <v>46027</v>
      </c>
      <c r="BV24" s="3">
        <f t="shared" si="8"/>
        <v>46023</v>
      </c>
      <c r="BW24" s="3">
        <f t="shared" si="9"/>
        <v>46207</v>
      </c>
      <c r="BX24" s="3">
        <f t="shared" si="10"/>
        <v>46204</v>
      </c>
    </row>
    <row r="25" spans="1:76" ht="29.1" customHeight="1">
      <c r="A25" s="146" t="s">
        <v>299</v>
      </c>
      <c r="B25" s="146" t="s">
        <v>295</v>
      </c>
      <c r="C25" s="147" t="s">
        <v>300</v>
      </c>
      <c r="D25" s="148" t="str">
        <f t="shared" ca="1" si="1"/>
        <v>En cours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46089</v>
      </c>
      <c r="AP25"/>
      <c r="AQ25"/>
      <c r="AR25"/>
      <c r="AS25"/>
      <c r="AT25"/>
      <c r="AU25"/>
      <c r="AV25"/>
      <c r="AW25"/>
      <c r="BB25" s="50" t="s">
        <v>301</v>
      </c>
      <c r="BC25" s="78" t="s">
        <v>299</v>
      </c>
      <c r="BD25" s="27" t="s">
        <v>262</v>
      </c>
      <c r="BE25" s="27" t="s">
        <v>52</v>
      </c>
      <c r="BF25" s="14" t="s">
        <v>53</v>
      </c>
      <c r="BG25" s="11">
        <v>44629</v>
      </c>
      <c r="BH25" s="43">
        <v>46089</v>
      </c>
      <c r="BI25" s="38">
        <f t="shared" si="3"/>
        <v>44621</v>
      </c>
      <c r="BJ25" s="38">
        <f t="shared" si="4"/>
        <v>46082</v>
      </c>
      <c r="BK25" s="14" t="s">
        <v>0</v>
      </c>
      <c r="BL25" s="89" t="s">
        <v>302</v>
      </c>
      <c r="BM25" s="49" t="s">
        <v>9</v>
      </c>
      <c r="BN25" s="49" t="s">
        <v>10</v>
      </c>
      <c r="BO25" s="49"/>
      <c r="BP25" s="56"/>
      <c r="BQ25" s="3">
        <f t="shared" si="12"/>
        <v>44329</v>
      </c>
      <c r="BR25" s="3">
        <f t="shared" si="5"/>
        <v>44317</v>
      </c>
      <c r="BS25" s="3">
        <f t="shared" si="6"/>
        <v>44449</v>
      </c>
      <c r="BT25" s="3">
        <f t="shared" si="7"/>
        <v>44440</v>
      </c>
      <c r="BU25" s="3">
        <f>BW25-180</f>
        <v>44449</v>
      </c>
      <c r="BV25" s="3">
        <f t="shared" si="8"/>
        <v>44440</v>
      </c>
      <c r="BW25" s="3">
        <f t="shared" si="9"/>
        <v>44629</v>
      </c>
      <c r="BX25" s="3">
        <f t="shared" si="10"/>
        <v>44621</v>
      </c>
    </row>
    <row r="26" spans="1:76" ht="29.1" customHeight="1">
      <c r="A26" s="146" t="s">
        <v>74</v>
      </c>
      <c r="B26" s="146" t="s">
        <v>295</v>
      </c>
      <c r="C26" s="147" t="s">
        <v>300</v>
      </c>
      <c r="D26" s="148" t="str">
        <f t="shared" ca="1" si="1"/>
        <v>À venir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47550</v>
      </c>
      <c r="AP26"/>
      <c r="AQ26"/>
      <c r="AR26"/>
      <c r="AS26"/>
      <c r="AT26"/>
      <c r="AU26"/>
      <c r="AV26"/>
      <c r="AW26"/>
      <c r="BB26" s="50" t="s">
        <v>301</v>
      </c>
      <c r="BC26" s="78" t="s">
        <v>66</v>
      </c>
      <c r="BD26" s="60" t="s">
        <v>262</v>
      </c>
      <c r="BE26" s="27"/>
      <c r="BF26" s="14" t="s">
        <v>53</v>
      </c>
      <c r="BG26" s="11">
        <v>46090</v>
      </c>
      <c r="BH26" s="43">
        <v>47550</v>
      </c>
      <c r="BI26" s="11">
        <f t="shared" si="3"/>
        <v>46082</v>
      </c>
      <c r="BJ26" s="11">
        <f t="shared" si="4"/>
        <v>47543</v>
      </c>
      <c r="BK26" s="14" t="s">
        <v>0</v>
      </c>
      <c r="BL26" s="89" t="s">
        <v>302</v>
      </c>
      <c r="BM26" s="49" t="s">
        <v>9</v>
      </c>
      <c r="BN26" s="49" t="s">
        <v>10</v>
      </c>
      <c r="BO26" s="49"/>
      <c r="BP26" s="56"/>
      <c r="BQ26" s="3">
        <f t="shared" si="12"/>
        <v>45790</v>
      </c>
      <c r="BR26" s="3">
        <f t="shared" si="5"/>
        <v>45778</v>
      </c>
      <c r="BS26" s="3">
        <f t="shared" si="6"/>
        <v>45910</v>
      </c>
      <c r="BT26" s="3">
        <f t="shared" si="7"/>
        <v>45901</v>
      </c>
      <c r="BU26" s="3">
        <f>BW26-180</f>
        <v>45910</v>
      </c>
      <c r="BV26" s="3">
        <f t="shared" si="8"/>
        <v>45901</v>
      </c>
      <c r="BW26" s="3">
        <f t="shared" si="9"/>
        <v>46090</v>
      </c>
      <c r="BX26" s="3">
        <f t="shared" si="10"/>
        <v>46082</v>
      </c>
    </row>
    <row r="27" spans="1:76" ht="29.1" customHeight="1">
      <c r="A27" s="146" t="s">
        <v>74</v>
      </c>
      <c r="B27" s="146" t="s">
        <v>295</v>
      </c>
      <c r="C27" s="147" t="s">
        <v>303</v>
      </c>
      <c r="D27" s="148" t="str">
        <f t="shared" ca="1" si="1"/>
        <v>À venir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46887</v>
      </c>
      <c r="AQ27"/>
      <c r="AR27"/>
      <c r="AS27"/>
      <c r="AT27"/>
      <c r="AU27"/>
      <c r="AV27"/>
      <c r="AW27"/>
      <c r="BB27" s="50" t="s">
        <v>304</v>
      </c>
      <c r="BC27" s="78" t="s">
        <v>305</v>
      </c>
      <c r="BD27" s="60" t="s">
        <v>262</v>
      </c>
      <c r="BE27" s="27"/>
      <c r="BF27" s="14" t="s">
        <v>179</v>
      </c>
      <c r="BG27" s="11">
        <v>45427</v>
      </c>
      <c r="BH27" s="43">
        <v>46887</v>
      </c>
      <c r="BI27" s="38">
        <f t="shared" ref="BI27:BI59" si="13">IF(DAY(BG27)&lt;=15,DATE(YEAR(BG27),MONTH(BG27),1),EOMONTH(BG27,0))</f>
        <v>45413</v>
      </c>
      <c r="BJ27" s="38">
        <v>46873</v>
      </c>
      <c r="BK27" s="14" t="s">
        <v>0</v>
      </c>
      <c r="BL27" s="72" t="s">
        <v>306</v>
      </c>
      <c r="BM27" s="49" t="s">
        <v>9</v>
      </c>
      <c r="BN27" s="49" t="s">
        <v>10</v>
      </c>
      <c r="BO27" s="49" t="s">
        <v>11</v>
      </c>
      <c r="BP27" s="56"/>
      <c r="BQ27" s="3">
        <f t="shared" si="12"/>
        <v>45207</v>
      </c>
      <c r="BR27" s="3">
        <f t="shared" si="5"/>
        <v>45200</v>
      </c>
      <c r="BS27" s="3">
        <f t="shared" si="6"/>
        <v>45327</v>
      </c>
      <c r="BT27" s="3">
        <f t="shared" si="7"/>
        <v>45323</v>
      </c>
      <c r="BU27" s="3">
        <f>BW27-100</f>
        <v>45327</v>
      </c>
      <c r="BV27" s="3">
        <f t="shared" si="8"/>
        <v>45323</v>
      </c>
      <c r="BW27" s="3">
        <f t="shared" si="9"/>
        <v>45427</v>
      </c>
      <c r="BX27" s="3">
        <f t="shared" si="10"/>
        <v>45413</v>
      </c>
    </row>
    <row r="28" spans="1:76" ht="29.1" customHeight="1">
      <c r="A28" s="146" t="s">
        <v>74</v>
      </c>
      <c r="B28" s="146" t="s">
        <v>295</v>
      </c>
      <c r="C28" s="147" t="s">
        <v>307</v>
      </c>
      <c r="D28" s="148" t="str">
        <f t="shared" ca="1" si="1"/>
        <v>À venir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47087</v>
      </c>
      <c r="AQ28"/>
      <c r="AR28"/>
      <c r="AS28"/>
      <c r="AT28"/>
      <c r="AU28"/>
      <c r="AV28"/>
      <c r="AW28"/>
      <c r="BB28" s="50" t="s">
        <v>304</v>
      </c>
      <c r="BC28" s="78" t="s">
        <v>308</v>
      </c>
      <c r="BD28" s="27" t="s">
        <v>262</v>
      </c>
      <c r="BE28" s="27" t="s">
        <v>262</v>
      </c>
      <c r="BF28" s="14" t="s">
        <v>53</v>
      </c>
      <c r="BG28" s="11">
        <v>45627</v>
      </c>
      <c r="BH28" s="43">
        <f>BG28+1460</f>
        <v>47087</v>
      </c>
      <c r="BI28" s="38">
        <f t="shared" si="13"/>
        <v>45627</v>
      </c>
      <c r="BJ28" s="38">
        <f t="shared" ref="BJ28:BJ60" si="14">IF(DAY(BH28)&lt;=15,DATE(YEAR(BH28),MONTH(BH28),1),EOMONTH(BH28,0))</f>
        <v>47087</v>
      </c>
      <c r="BK28" s="14" t="s">
        <v>0</v>
      </c>
      <c r="BL28" s="72" t="s">
        <v>309</v>
      </c>
      <c r="BM28" s="49" t="s">
        <v>9</v>
      </c>
      <c r="BN28" s="49" t="s">
        <v>10</v>
      </c>
      <c r="BO28" s="49" t="s">
        <v>11</v>
      </c>
      <c r="BP28" s="56"/>
      <c r="BQ28" s="3">
        <f t="shared" si="12"/>
        <v>45397</v>
      </c>
      <c r="BR28" s="3">
        <f t="shared" si="5"/>
        <v>45383</v>
      </c>
      <c r="BS28" s="3">
        <f t="shared" si="6"/>
        <v>45517</v>
      </c>
      <c r="BT28" s="19">
        <f t="shared" si="7"/>
        <v>45505</v>
      </c>
      <c r="BU28" s="3">
        <f>BW28-110</f>
        <v>45517</v>
      </c>
      <c r="BV28" s="19">
        <f t="shared" si="8"/>
        <v>45505</v>
      </c>
      <c r="BW28" s="3">
        <f t="shared" si="9"/>
        <v>45627</v>
      </c>
      <c r="BX28" s="19">
        <f t="shared" si="10"/>
        <v>45627</v>
      </c>
    </row>
    <row r="29" spans="1:76" ht="29.1" customHeight="1">
      <c r="A29" s="146" t="s">
        <v>310</v>
      </c>
      <c r="B29" s="146" t="s">
        <v>295</v>
      </c>
      <c r="C29" s="147" t="s">
        <v>311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46213</v>
      </c>
      <c r="BB29" s="8" t="s">
        <v>304</v>
      </c>
      <c r="BC29" s="78" t="s">
        <v>310</v>
      </c>
      <c r="BD29" s="13" t="s">
        <v>312</v>
      </c>
      <c r="BE29" s="1" t="s">
        <v>262</v>
      </c>
      <c r="BF29" s="1" t="s">
        <v>211</v>
      </c>
      <c r="BG29" s="11">
        <v>44734</v>
      </c>
      <c r="BH29" s="11">
        <v>46213</v>
      </c>
      <c r="BI29" s="2">
        <f t="shared" si="13"/>
        <v>44742</v>
      </c>
      <c r="BJ29" s="2">
        <f t="shared" si="14"/>
        <v>46204</v>
      </c>
      <c r="BK29" s="1" t="s">
        <v>0</v>
      </c>
      <c r="BL29" s="53" t="s">
        <v>309</v>
      </c>
      <c r="BM29" s="49" t="s">
        <v>9</v>
      </c>
      <c r="BN29" s="49" t="s">
        <v>10</v>
      </c>
      <c r="BO29" s="49"/>
      <c r="BP29" s="56"/>
      <c r="BQ29" s="3">
        <f>BS29-60</f>
        <v>44464</v>
      </c>
      <c r="BR29" s="3">
        <f t="shared" si="5"/>
        <v>44469</v>
      </c>
      <c r="BS29" s="3">
        <f t="shared" si="6"/>
        <v>44524</v>
      </c>
      <c r="BT29" s="23">
        <f t="shared" si="7"/>
        <v>44530</v>
      </c>
      <c r="BU29" s="3">
        <f>BW29-210</f>
        <v>44524</v>
      </c>
      <c r="BV29" s="23">
        <f t="shared" si="8"/>
        <v>44530</v>
      </c>
      <c r="BW29" s="3">
        <f t="shared" si="9"/>
        <v>44734</v>
      </c>
      <c r="BX29" s="23">
        <f t="shared" si="10"/>
        <v>44742</v>
      </c>
    </row>
    <row r="30" spans="1:76" ht="29.1" customHeight="1">
      <c r="A30" s="146" t="s">
        <v>74</v>
      </c>
      <c r="B30" s="146" t="s">
        <v>295</v>
      </c>
      <c r="C30" s="147" t="s">
        <v>311</v>
      </c>
      <c r="D30" s="148" t="str">
        <f t="shared" ca="1" si="1"/>
        <v>À venir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47674</v>
      </c>
      <c r="BB30" s="8" t="s">
        <v>304</v>
      </c>
      <c r="BC30" s="49" t="s">
        <v>66</v>
      </c>
      <c r="BD30" s="14" t="s">
        <v>312</v>
      </c>
      <c r="BE30" s="1" t="s">
        <v>262</v>
      </c>
      <c r="BF30" s="1" t="s">
        <v>53</v>
      </c>
      <c r="BG30" s="11">
        <f>BH29+1</f>
        <v>46214</v>
      </c>
      <c r="BH30" s="11">
        <f>BG30+1460</f>
        <v>47674</v>
      </c>
      <c r="BI30" s="2">
        <f t="shared" si="13"/>
        <v>46204</v>
      </c>
      <c r="BJ30" s="2">
        <f t="shared" si="14"/>
        <v>47665</v>
      </c>
      <c r="BK30" s="1" t="s">
        <v>0</v>
      </c>
      <c r="BL30" s="53" t="s">
        <v>309</v>
      </c>
      <c r="BM30" s="49" t="s">
        <v>9</v>
      </c>
      <c r="BN30" s="49" t="s">
        <v>10</v>
      </c>
      <c r="BO30" s="49"/>
      <c r="BP30" s="56"/>
      <c r="BQ30" s="3">
        <f>BS30-155</f>
        <v>45849</v>
      </c>
      <c r="BR30" s="3">
        <f t="shared" si="5"/>
        <v>45839</v>
      </c>
      <c r="BS30" s="3">
        <f t="shared" si="6"/>
        <v>46004</v>
      </c>
      <c r="BT30" s="3">
        <f t="shared" si="7"/>
        <v>45992</v>
      </c>
      <c r="BU30" s="3">
        <f>BW30-210</f>
        <v>46004</v>
      </c>
      <c r="BV30" s="3">
        <f t="shared" si="8"/>
        <v>45992</v>
      </c>
      <c r="BW30" s="3">
        <f t="shared" si="9"/>
        <v>46214</v>
      </c>
      <c r="BX30" s="3">
        <f t="shared" si="10"/>
        <v>46204</v>
      </c>
    </row>
    <row r="31" spans="1:76" ht="29.1" customHeight="1">
      <c r="A31" s="146" t="s">
        <v>313</v>
      </c>
      <c r="B31" s="146" t="s">
        <v>295</v>
      </c>
      <c r="C31" s="147" t="s">
        <v>314</v>
      </c>
      <c r="D31" s="148" t="str">
        <f t="shared" ca="1" si="1"/>
        <v>En cours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46059</v>
      </c>
      <c r="BB31" s="50" t="s">
        <v>315</v>
      </c>
      <c r="BC31" s="78" t="s">
        <v>313</v>
      </c>
      <c r="BD31" s="60" t="s">
        <v>262</v>
      </c>
      <c r="BE31" s="27" t="s">
        <v>262</v>
      </c>
      <c r="BF31" s="14" t="s">
        <v>179</v>
      </c>
      <c r="BG31" s="11">
        <v>44599</v>
      </c>
      <c r="BH31" s="43">
        <v>46059</v>
      </c>
      <c r="BI31" s="38">
        <f t="shared" si="13"/>
        <v>44593</v>
      </c>
      <c r="BJ31" s="38">
        <f t="shared" si="14"/>
        <v>46054</v>
      </c>
      <c r="BK31" s="14" t="s">
        <v>0</v>
      </c>
      <c r="BL31" s="72" t="s">
        <v>316</v>
      </c>
      <c r="BM31" s="49" t="s">
        <v>9</v>
      </c>
      <c r="BN31" s="49" t="s">
        <v>10</v>
      </c>
      <c r="BO31" s="49"/>
      <c r="BP31" s="56"/>
      <c r="BQ31" s="3">
        <f>BS31-120</f>
        <v>44299</v>
      </c>
      <c r="BR31" s="3">
        <f t="shared" si="5"/>
        <v>44287</v>
      </c>
      <c r="BS31" s="3">
        <f t="shared" si="6"/>
        <v>44419</v>
      </c>
      <c r="BT31" s="3">
        <f t="shared" si="7"/>
        <v>44409</v>
      </c>
      <c r="BU31" s="3">
        <f t="shared" ref="BU31:BU42" si="15">BW31-180</f>
        <v>44419</v>
      </c>
      <c r="BV31" s="3">
        <f t="shared" si="8"/>
        <v>44409</v>
      </c>
      <c r="BW31" s="3">
        <f t="shared" si="9"/>
        <v>44599</v>
      </c>
      <c r="BX31" s="3">
        <f t="shared" si="10"/>
        <v>44593</v>
      </c>
    </row>
    <row r="32" spans="1:76" ht="29.1" customHeight="1">
      <c r="A32" s="146" t="s">
        <v>74</v>
      </c>
      <c r="B32" s="146" t="s">
        <v>295</v>
      </c>
      <c r="C32" s="147" t="s">
        <v>314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47520</v>
      </c>
      <c r="BB32" s="50" t="s">
        <v>315</v>
      </c>
      <c r="BC32" s="78" t="s">
        <v>66</v>
      </c>
      <c r="BD32" s="60" t="s">
        <v>262</v>
      </c>
      <c r="BE32" s="27"/>
      <c r="BF32" s="14" t="s">
        <v>179</v>
      </c>
      <c r="BG32" s="11">
        <v>46060</v>
      </c>
      <c r="BH32" s="43">
        <v>47520</v>
      </c>
      <c r="BI32" s="38">
        <f t="shared" si="13"/>
        <v>46054</v>
      </c>
      <c r="BJ32" s="38">
        <f t="shared" si="14"/>
        <v>47515</v>
      </c>
      <c r="BK32" s="14" t="s">
        <v>0</v>
      </c>
      <c r="BL32" s="72"/>
      <c r="BM32" s="49" t="s">
        <v>9</v>
      </c>
      <c r="BN32" s="49" t="s">
        <v>10</v>
      </c>
      <c r="BO32" s="49"/>
      <c r="BP32" s="56"/>
      <c r="BQ32" s="3">
        <f>BS32-120</f>
        <v>45760</v>
      </c>
      <c r="BR32" s="3">
        <f t="shared" si="5"/>
        <v>45748</v>
      </c>
      <c r="BS32" s="3">
        <f t="shared" si="6"/>
        <v>45880</v>
      </c>
      <c r="BT32" s="3">
        <f t="shared" si="7"/>
        <v>45870</v>
      </c>
      <c r="BU32" s="3">
        <f t="shared" si="15"/>
        <v>45880</v>
      </c>
      <c r="BV32" s="3">
        <f t="shared" si="8"/>
        <v>45870</v>
      </c>
      <c r="BW32" s="3">
        <f t="shared" si="9"/>
        <v>46060</v>
      </c>
      <c r="BX32" s="3">
        <f t="shared" si="10"/>
        <v>46054</v>
      </c>
    </row>
    <row r="33" spans="1:76" ht="29.1" customHeight="1">
      <c r="A33" s="146" t="s">
        <v>317</v>
      </c>
      <c r="B33" s="146" t="s">
        <v>295</v>
      </c>
      <c r="C33" s="147" t="s">
        <v>318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45716</v>
      </c>
      <c r="BB33" s="50" t="s">
        <v>317</v>
      </c>
      <c r="BC33" s="78" t="s">
        <v>317</v>
      </c>
      <c r="BD33" s="27" t="s">
        <v>262</v>
      </c>
      <c r="BE33" s="27" t="s">
        <v>262</v>
      </c>
      <c r="BF33" s="14" t="s">
        <v>179</v>
      </c>
      <c r="BG33" s="11">
        <v>44256</v>
      </c>
      <c r="BH33" s="43">
        <v>45716</v>
      </c>
      <c r="BI33" s="38">
        <f t="shared" si="13"/>
        <v>44256</v>
      </c>
      <c r="BJ33" s="38">
        <f t="shared" si="14"/>
        <v>45716</v>
      </c>
      <c r="BK33" s="14" t="s">
        <v>0</v>
      </c>
      <c r="BL33" s="72" t="s">
        <v>319</v>
      </c>
      <c r="BM33" s="49" t="s">
        <v>9</v>
      </c>
      <c r="BN33" s="49" t="s">
        <v>10</v>
      </c>
      <c r="BO33" s="49"/>
      <c r="BP33" s="56"/>
      <c r="BQ33" s="3">
        <f>BS33-120</f>
        <v>43956</v>
      </c>
      <c r="BR33" s="3">
        <f t="shared" si="5"/>
        <v>43952</v>
      </c>
      <c r="BS33" s="3">
        <f t="shared" si="6"/>
        <v>44076</v>
      </c>
      <c r="BT33" s="3">
        <f t="shared" si="7"/>
        <v>44075</v>
      </c>
      <c r="BU33" s="3">
        <f t="shared" si="15"/>
        <v>44076</v>
      </c>
      <c r="BV33" s="3">
        <f t="shared" si="8"/>
        <v>44075</v>
      </c>
      <c r="BW33" s="3">
        <f t="shared" si="9"/>
        <v>44256</v>
      </c>
      <c r="BX33" s="3">
        <f t="shared" si="10"/>
        <v>44256</v>
      </c>
    </row>
    <row r="34" spans="1:76" ht="29.1" customHeight="1">
      <c r="A34" s="146" t="s">
        <v>74</v>
      </c>
      <c r="B34" s="146" t="s">
        <v>295</v>
      </c>
      <c r="C34" s="147" t="s">
        <v>318</v>
      </c>
      <c r="D34" s="148" t="str">
        <f t="shared" ca="1" si="1"/>
        <v>À venir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47177</v>
      </c>
      <c r="BB34" s="50" t="s">
        <v>317</v>
      </c>
      <c r="BC34" s="78" t="s">
        <v>66</v>
      </c>
      <c r="BD34" s="60" t="s">
        <v>262</v>
      </c>
      <c r="BE34" s="27"/>
      <c r="BF34" s="14" t="s">
        <v>179</v>
      </c>
      <c r="BG34" s="11">
        <v>45717</v>
      </c>
      <c r="BH34" s="43">
        <v>47177</v>
      </c>
      <c r="BI34" s="38">
        <f t="shared" si="13"/>
        <v>45717</v>
      </c>
      <c r="BJ34" s="38">
        <f t="shared" si="14"/>
        <v>47177</v>
      </c>
      <c r="BK34" s="14" t="s">
        <v>0</v>
      </c>
      <c r="BL34" s="72" t="s">
        <v>319</v>
      </c>
      <c r="BM34" s="49" t="s">
        <v>9</v>
      </c>
      <c r="BN34" s="49" t="s">
        <v>10</v>
      </c>
      <c r="BO34" s="49" t="s">
        <v>11</v>
      </c>
      <c r="BP34" s="56"/>
      <c r="BQ34" s="3">
        <f>BS34-120</f>
        <v>45417</v>
      </c>
      <c r="BR34" s="3">
        <f t="shared" si="5"/>
        <v>45413</v>
      </c>
      <c r="BS34" s="3">
        <f t="shared" si="6"/>
        <v>45537</v>
      </c>
      <c r="BT34" s="3">
        <f t="shared" si="7"/>
        <v>45536</v>
      </c>
      <c r="BU34" s="3">
        <f t="shared" si="15"/>
        <v>45537</v>
      </c>
      <c r="BV34" s="3">
        <f t="shared" si="8"/>
        <v>45536</v>
      </c>
      <c r="BW34" s="3">
        <f t="shared" si="9"/>
        <v>45717</v>
      </c>
      <c r="BX34" s="3">
        <f t="shared" si="10"/>
        <v>45717</v>
      </c>
    </row>
    <row r="35" spans="1:76" ht="29.1" customHeight="1">
      <c r="A35" s="146" t="s">
        <v>320</v>
      </c>
      <c r="B35" s="146" t="s">
        <v>295</v>
      </c>
      <c r="C35" s="147" t="s">
        <v>321</v>
      </c>
      <c r="D35" s="148" t="str">
        <f t="shared" ca="1" si="1"/>
        <v>En cours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45791</v>
      </c>
      <c r="BB35" s="50" t="s">
        <v>320</v>
      </c>
      <c r="BC35" s="78" t="s">
        <v>320</v>
      </c>
      <c r="BD35" s="27" t="s">
        <v>262</v>
      </c>
      <c r="BE35" s="27" t="s">
        <v>262</v>
      </c>
      <c r="BF35" s="14" t="s">
        <v>53</v>
      </c>
      <c r="BG35" s="11">
        <v>44331</v>
      </c>
      <c r="BH35" s="43">
        <v>45791</v>
      </c>
      <c r="BI35" s="38">
        <f t="shared" si="13"/>
        <v>44317</v>
      </c>
      <c r="BJ35" s="38">
        <f t="shared" si="14"/>
        <v>45778</v>
      </c>
      <c r="BK35" s="14" t="s">
        <v>2</v>
      </c>
      <c r="BL35" s="72" t="s">
        <v>322</v>
      </c>
      <c r="BM35" s="49" t="s">
        <v>9</v>
      </c>
      <c r="BN35" s="49" t="s">
        <v>13</v>
      </c>
      <c r="BO35" s="49"/>
      <c r="BP35" s="56"/>
      <c r="BQ35" s="3">
        <f>BS35-120</f>
        <v>44031</v>
      </c>
      <c r="BR35" s="3">
        <f t="shared" si="5"/>
        <v>44043</v>
      </c>
      <c r="BS35" s="3">
        <f t="shared" si="6"/>
        <v>44151</v>
      </c>
      <c r="BT35" s="3">
        <f t="shared" si="7"/>
        <v>44165</v>
      </c>
      <c r="BU35" s="3">
        <f t="shared" si="15"/>
        <v>44151</v>
      </c>
      <c r="BV35" s="3">
        <f t="shared" si="8"/>
        <v>44165</v>
      </c>
      <c r="BW35" s="3">
        <f t="shared" si="9"/>
        <v>44331</v>
      </c>
      <c r="BX35" s="3">
        <f t="shared" si="10"/>
        <v>44317</v>
      </c>
    </row>
    <row r="36" spans="1:76" ht="29.1" customHeight="1">
      <c r="A36" s="146" t="s">
        <v>74</v>
      </c>
      <c r="B36" s="146" t="s">
        <v>295</v>
      </c>
      <c r="C36" s="147" t="s">
        <v>321</v>
      </c>
      <c r="D36" s="148" t="str">
        <f t="shared" ca="1" si="1"/>
        <v>À venir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47252</v>
      </c>
      <c r="BB36" s="50" t="s">
        <v>320</v>
      </c>
      <c r="BC36" s="78" t="s">
        <v>66</v>
      </c>
      <c r="BD36" s="27" t="s">
        <v>262</v>
      </c>
      <c r="BE36" s="27"/>
      <c r="BF36" s="14" t="s">
        <v>53</v>
      </c>
      <c r="BG36" s="11">
        <v>45792</v>
      </c>
      <c r="BH36" s="43">
        <v>47252</v>
      </c>
      <c r="BI36" s="38">
        <f t="shared" si="13"/>
        <v>45778</v>
      </c>
      <c r="BJ36" s="38">
        <f t="shared" si="14"/>
        <v>47239</v>
      </c>
      <c r="BK36" s="14" t="s">
        <v>2</v>
      </c>
      <c r="BL36" s="72" t="s">
        <v>322</v>
      </c>
      <c r="BM36" s="49" t="s">
        <v>9</v>
      </c>
      <c r="BN36" s="49" t="s">
        <v>13</v>
      </c>
      <c r="BO36" s="49"/>
      <c r="BP36" s="56"/>
      <c r="BQ36" s="3">
        <f>BS36-150</f>
        <v>45462</v>
      </c>
      <c r="BR36" s="3">
        <f t="shared" si="5"/>
        <v>45473</v>
      </c>
      <c r="BS36" s="3">
        <f t="shared" si="6"/>
        <v>45612</v>
      </c>
      <c r="BT36" s="3">
        <f t="shared" si="7"/>
        <v>45626</v>
      </c>
      <c r="BU36" s="3">
        <f t="shared" si="15"/>
        <v>45612</v>
      </c>
      <c r="BV36" s="3">
        <f t="shared" si="8"/>
        <v>45626</v>
      </c>
      <c r="BW36" s="3">
        <f t="shared" si="9"/>
        <v>45792</v>
      </c>
      <c r="BX36" s="3">
        <f t="shared" si="10"/>
        <v>45778</v>
      </c>
    </row>
    <row r="37" spans="1:76" ht="29.1" customHeight="1">
      <c r="A37" s="146" t="s">
        <v>323</v>
      </c>
      <c r="B37" s="146" t="s">
        <v>295</v>
      </c>
      <c r="C37" s="147" t="s">
        <v>324</v>
      </c>
      <c r="D37" s="148" t="str">
        <f t="shared" ca="1" si="1"/>
        <v>En cours</v>
      </c>
      <c r="E37" s="265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333">
        <f t="shared" si="2"/>
        <v>46186</v>
      </c>
      <c r="BB37" s="50" t="s">
        <v>323</v>
      </c>
      <c r="BC37" s="78" t="s">
        <v>323</v>
      </c>
      <c r="BD37" s="27" t="s">
        <v>262</v>
      </c>
      <c r="BE37" s="27" t="s">
        <v>262</v>
      </c>
      <c r="BF37" s="14" t="s">
        <v>53</v>
      </c>
      <c r="BG37" s="11">
        <v>44840</v>
      </c>
      <c r="BH37" s="43">
        <v>46186</v>
      </c>
      <c r="BI37" s="38">
        <f t="shared" si="13"/>
        <v>44835</v>
      </c>
      <c r="BJ37" s="38">
        <f t="shared" si="14"/>
        <v>46174</v>
      </c>
      <c r="BK37" s="14" t="s">
        <v>0</v>
      </c>
      <c r="BL37" s="72" t="s">
        <v>325</v>
      </c>
      <c r="BM37" s="49" t="s">
        <v>9</v>
      </c>
      <c r="BN37" s="49" t="s">
        <v>15</v>
      </c>
      <c r="BO37" s="49"/>
      <c r="BP37" s="56"/>
      <c r="BQ37" s="3">
        <f>BS37-120</f>
        <v>44540</v>
      </c>
      <c r="BR37" s="3">
        <f t="shared" si="5"/>
        <v>44531</v>
      </c>
      <c r="BS37" s="3">
        <f t="shared" si="6"/>
        <v>44660</v>
      </c>
      <c r="BT37" s="3">
        <f t="shared" si="7"/>
        <v>44652</v>
      </c>
      <c r="BU37" s="3">
        <f t="shared" si="15"/>
        <v>44660</v>
      </c>
      <c r="BV37" s="3">
        <f t="shared" si="8"/>
        <v>44652</v>
      </c>
      <c r="BW37" s="3">
        <f t="shared" si="9"/>
        <v>44840</v>
      </c>
      <c r="BX37" s="3">
        <f t="shared" si="10"/>
        <v>44835</v>
      </c>
    </row>
    <row r="38" spans="1:76" ht="29.1" customHeight="1">
      <c r="A38" s="146" t="s">
        <v>74</v>
      </c>
      <c r="B38" s="146" t="s">
        <v>295</v>
      </c>
      <c r="C38" s="147" t="s">
        <v>324</v>
      </c>
      <c r="D38" s="148" t="str">
        <f t="shared" ca="1" si="1"/>
        <v>À venir</v>
      </c>
      <c r="E38" s="265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333">
        <f t="shared" si="2"/>
        <v>47647</v>
      </c>
      <c r="BB38" s="50" t="s">
        <v>323</v>
      </c>
      <c r="BC38" s="78" t="s">
        <v>66</v>
      </c>
      <c r="BD38" s="27" t="s">
        <v>262</v>
      </c>
      <c r="BE38" s="27"/>
      <c r="BF38" s="14" t="s">
        <v>53</v>
      </c>
      <c r="BG38" s="11">
        <v>46187</v>
      </c>
      <c r="BH38" s="43">
        <v>47647</v>
      </c>
      <c r="BI38" s="38">
        <f t="shared" si="13"/>
        <v>46174</v>
      </c>
      <c r="BJ38" s="38">
        <f t="shared" si="14"/>
        <v>47635</v>
      </c>
      <c r="BK38" s="14" t="s">
        <v>0</v>
      </c>
      <c r="BL38" s="72" t="s">
        <v>325</v>
      </c>
      <c r="BM38" s="49" t="s">
        <v>9</v>
      </c>
      <c r="BN38" s="49" t="s">
        <v>15</v>
      </c>
      <c r="BO38" s="49" t="s">
        <v>11</v>
      </c>
      <c r="BP38" s="56"/>
      <c r="BQ38" s="3">
        <f>BS38-150</f>
        <v>45857</v>
      </c>
      <c r="BR38" s="3">
        <f t="shared" si="5"/>
        <v>45869</v>
      </c>
      <c r="BS38" s="3">
        <f t="shared" si="6"/>
        <v>46007</v>
      </c>
      <c r="BT38" s="3">
        <f t="shared" si="7"/>
        <v>46022</v>
      </c>
      <c r="BU38" s="3">
        <f t="shared" si="15"/>
        <v>46007</v>
      </c>
      <c r="BV38" s="3">
        <f t="shared" si="8"/>
        <v>46022</v>
      </c>
      <c r="BW38" s="3">
        <f t="shared" si="9"/>
        <v>46187</v>
      </c>
      <c r="BX38" s="3">
        <f t="shared" ref="BX38:BX70" si="16">IF(DAY(BW38)&lt;=15,DATE(YEAR(BW38),MONTH(BW38),1),EOMONTH(BW38,0))</f>
        <v>46174</v>
      </c>
    </row>
    <row r="39" spans="1:76" ht="29.1" customHeight="1">
      <c r="A39" s="146" t="s">
        <v>326</v>
      </c>
      <c r="B39" s="146" t="s">
        <v>295</v>
      </c>
      <c r="C39" s="147" t="s">
        <v>327</v>
      </c>
      <c r="D39" s="148" t="str">
        <f t="shared" ca="1" si="1"/>
        <v>En cours</v>
      </c>
      <c r="E39" s="265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333">
        <f t="shared" si="2"/>
        <v>46821</v>
      </c>
      <c r="BB39" s="50" t="s">
        <v>326</v>
      </c>
      <c r="BC39" s="78" t="s">
        <v>326</v>
      </c>
      <c r="BD39" s="27"/>
      <c r="BE39" s="27"/>
      <c r="BF39" s="14"/>
      <c r="BG39" s="11">
        <v>45361</v>
      </c>
      <c r="BH39" s="43">
        <v>46821</v>
      </c>
      <c r="BI39" s="38">
        <f t="shared" si="13"/>
        <v>45352</v>
      </c>
      <c r="BJ39" s="38">
        <f t="shared" si="14"/>
        <v>46813</v>
      </c>
      <c r="BK39" s="14"/>
      <c r="BL39" s="72" t="s">
        <v>327</v>
      </c>
      <c r="BM39" s="49"/>
      <c r="BN39" s="49"/>
      <c r="BO39" s="49"/>
      <c r="BP39" s="56"/>
      <c r="BQ39" s="3">
        <f t="shared" ref="BQ39:BQ40" si="17">BS39-150</f>
        <v>45031</v>
      </c>
      <c r="BR39" s="3">
        <f t="shared" ref="BR39:BR40" si="18">IF(DAY(BQ39)&lt;=15,DATE(YEAR(BQ39),MONTH(BQ39),1),EOMONTH(BQ39,0))</f>
        <v>45017</v>
      </c>
      <c r="BS39" s="3">
        <f t="shared" ref="BS39:BS40" si="19">BU39</f>
        <v>45181</v>
      </c>
      <c r="BT39" s="3">
        <f t="shared" ref="BT39:BT40" si="20">IF(DAY(BS39)&lt;=15,DATE(YEAR(BS39),MONTH(BS39),1),EOMONTH(BS39,0))</f>
        <v>45170</v>
      </c>
      <c r="BU39" s="3">
        <f t="shared" ref="BU39:BU40" si="21">BW39-180</f>
        <v>45181</v>
      </c>
      <c r="BV39" s="3">
        <f t="shared" ref="BV39:BV40" si="22">IF(DAY(BU39)&lt;=15,DATE(YEAR(BU39),MONTH(BU39),1),EOMONTH(BU39,0))</f>
        <v>45170</v>
      </c>
      <c r="BW39" s="3">
        <f t="shared" ref="BW39:BW40" si="23">BG39</f>
        <v>45361</v>
      </c>
      <c r="BX39" s="3">
        <f t="shared" ref="BX39:BX40" si="24">IF(DAY(BW39)&lt;=15,DATE(YEAR(BW39),MONTH(BW39),1),EOMONTH(BW39,0))</f>
        <v>45352</v>
      </c>
    </row>
    <row r="40" spans="1:76" ht="29.1">
      <c r="A40" s="146" t="s">
        <v>328</v>
      </c>
      <c r="B40" s="146" t="s">
        <v>329</v>
      </c>
      <c r="C40" s="147" t="s">
        <v>330</v>
      </c>
      <c r="D40" s="148" t="str">
        <f t="shared" ref="D40:D71" ca="1" si="25">IF(BH40&lt;TODAY(),"Terminé",(IF(BG40&gt;=TODAY(),"À venir","En cours")))</f>
        <v>En cours</v>
      </c>
      <c r="E40" s="265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333">
        <f t="shared" ref="AO40:AO71" si="26">BH40</f>
        <v>46356</v>
      </c>
      <c r="BB40" s="50" t="s">
        <v>331</v>
      </c>
      <c r="BC40" s="78" t="s">
        <v>328</v>
      </c>
      <c r="BD40" s="27" t="s">
        <v>262</v>
      </c>
      <c r="BE40" s="27" t="s">
        <v>262</v>
      </c>
      <c r="BF40" s="14" t="s">
        <v>179</v>
      </c>
      <c r="BG40" s="11">
        <v>44896</v>
      </c>
      <c r="BH40" s="43">
        <v>46356</v>
      </c>
      <c r="BI40" s="11">
        <f t="shared" si="13"/>
        <v>44896</v>
      </c>
      <c r="BJ40" s="11">
        <f t="shared" si="14"/>
        <v>46356</v>
      </c>
      <c r="BK40" s="14" t="s">
        <v>0</v>
      </c>
      <c r="BL40" s="72" t="s">
        <v>332</v>
      </c>
      <c r="BM40" s="49" t="s">
        <v>16</v>
      </c>
      <c r="BN40" s="49" t="s">
        <v>10</v>
      </c>
      <c r="BO40" s="49"/>
      <c r="BP40" s="56"/>
      <c r="BQ40" s="3">
        <f t="shared" si="17"/>
        <v>44566</v>
      </c>
      <c r="BR40" s="3">
        <f t="shared" si="18"/>
        <v>44562</v>
      </c>
      <c r="BS40" s="3">
        <f t="shared" si="19"/>
        <v>44716</v>
      </c>
      <c r="BT40" s="3">
        <f t="shared" si="20"/>
        <v>44713</v>
      </c>
      <c r="BU40" s="3">
        <f t="shared" si="21"/>
        <v>44716</v>
      </c>
      <c r="BV40" s="3">
        <f t="shared" si="22"/>
        <v>44713</v>
      </c>
      <c r="BW40" s="3">
        <f t="shared" si="23"/>
        <v>44896</v>
      </c>
      <c r="BX40" s="3">
        <f t="shared" si="24"/>
        <v>44896</v>
      </c>
    </row>
    <row r="41" spans="1:76" ht="29.1" customHeight="1">
      <c r="A41" s="146" t="s">
        <v>74</v>
      </c>
      <c r="B41" s="146" t="s">
        <v>329</v>
      </c>
      <c r="C41" s="147" t="s">
        <v>330</v>
      </c>
      <c r="D41" s="148" t="str">
        <f t="shared" ca="1" si="25"/>
        <v>À venir</v>
      </c>
      <c r="E41" s="265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333">
        <f t="shared" si="26"/>
        <v>47817</v>
      </c>
      <c r="BB41" s="50" t="s">
        <v>331</v>
      </c>
      <c r="BC41" s="78" t="s">
        <v>66</v>
      </c>
      <c r="BD41" s="27" t="s">
        <v>262</v>
      </c>
      <c r="BE41" s="27"/>
      <c r="BF41" s="14" t="s">
        <v>179</v>
      </c>
      <c r="BG41" s="11">
        <f>BH40+1</f>
        <v>46357</v>
      </c>
      <c r="BH41" s="43">
        <f>BG41+1460</f>
        <v>47817</v>
      </c>
      <c r="BI41" s="38">
        <f t="shared" si="13"/>
        <v>46357</v>
      </c>
      <c r="BJ41" s="38">
        <f t="shared" si="14"/>
        <v>47817</v>
      </c>
      <c r="BK41" s="14" t="s">
        <v>0</v>
      </c>
      <c r="BL41" s="72" t="s">
        <v>332</v>
      </c>
      <c r="BM41" s="49" t="s">
        <v>16</v>
      </c>
      <c r="BN41" s="49" t="s">
        <v>10</v>
      </c>
      <c r="BO41" s="49"/>
      <c r="BP41" s="56"/>
      <c r="BQ41" s="3">
        <f t="shared" ref="BQ41:BQ46" si="27">BS41-120</f>
        <v>46057</v>
      </c>
      <c r="BR41" s="3">
        <f t="shared" si="5"/>
        <v>46054</v>
      </c>
      <c r="BS41" s="3">
        <f t="shared" si="6"/>
        <v>46177</v>
      </c>
      <c r="BT41" s="3">
        <f t="shared" si="7"/>
        <v>46174</v>
      </c>
      <c r="BU41" s="3">
        <f t="shared" si="15"/>
        <v>46177</v>
      </c>
      <c r="BV41" s="3">
        <f t="shared" si="8"/>
        <v>46174</v>
      </c>
      <c r="BW41" s="3">
        <f t="shared" ref="BW41:BW71" si="28">BG41</f>
        <v>46357</v>
      </c>
      <c r="BX41" s="3">
        <f t="shared" si="16"/>
        <v>46357</v>
      </c>
    </row>
    <row r="42" spans="1:76" ht="29.1" customHeight="1">
      <c r="A42" s="146" t="s">
        <v>333</v>
      </c>
      <c r="B42" s="146" t="s">
        <v>329</v>
      </c>
      <c r="C42" s="147" t="s">
        <v>334</v>
      </c>
      <c r="D42" s="148" t="str">
        <f t="shared" ca="1" si="25"/>
        <v>En cours</v>
      </c>
      <c r="E42" s="265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333">
        <f t="shared" si="26"/>
        <v>45444</v>
      </c>
      <c r="BB42" s="50" t="s">
        <v>333</v>
      </c>
      <c r="BC42" s="78" t="s">
        <v>333</v>
      </c>
      <c r="BD42" s="27" t="s">
        <v>262</v>
      </c>
      <c r="BE42" s="27" t="s">
        <v>262</v>
      </c>
      <c r="BF42" s="14" t="s">
        <v>179</v>
      </c>
      <c r="BG42" s="11">
        <v>43951</v>
      </c>
      <c r="BH42" s="43">
        <v>45444</v>
      </c>
      <c r="BI42" s="38">
        <f t="shared" si="13"/>
        <v>43951</v>
      </c>
      <c r="BJ42" s="38">
        <f t="shared" si="14"/>
        <v>45444</v>
      </c>
      <c r="BK42" s="14" t="s">
        <v>0</v>
      </c>
      <c r="BL42" s="72" t="s">
        <v>335</v>
      </c>
      <c r="BM42" s="49" t="s">
        <v>16</v>
      </c>
      <c r="BN42" s="49" t="s">
        <v>10</v>
      </c>
      <c r="BO42" s="49"/>
      <c r="BP42" s="56"/>
      <c r="BQ42" s="3">
        <f t="shared" si="27"/>
        <v>43651</v>
      </c>
      <c r="BR42" s="3">
        <f t="shared" si="5"/>
        <v>43647</v>
      </c>
      <c r="BS42" s="3">
        <f t="shared" si="6"/>
        <v>43771</v>
      </c>
      <c r="BT42" s="3">
        <f t="shared" si="7"/>
        <v>43770</v>
      </c>
      <c r="BU42" s="3">
        <f t="shared" si="15"/>
        <v>43771</v>
      </c>
      <c r="BV42" s="3">
        <f t="shared" si="8"/>
        <v>43770</v>
      </c>
      <c r="BW42" s="3">
        <f t="shared" si="28"/>
        <v>43951</v>
      </c>
      <c r="BX42" s="3">
        <f t="shared" si="16"/>
        <v>43951</v>
      </c>
    </row>
    <row r="43" spans="1:76" ht="29.1" customHeight="1">
      <c r="A43" s="146" t="s">
        <v>74</v>
      </c>
      <c r="B43" s="146" t="s">
        <v>329</v>
      </c>
      <c r="C43" s="147" t="s">
        <v>336</v>
      </c>
      <c r="D43" s="148" t="str">
        <f t="shared" ca="1" si="25"/>
        <v>À venir</v>
      </c>
      <c r="E43" s="265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333">
        <f t="shared" si="26"/>
        <v>46918</v>
      </c>
      <c r="BB43" s="50" t="s">
        <v>333</v>
      </c>
      <c r="BC43" s="78" t="s">
        <v>337</v>
      </c>
      <c r="BD43" s="60" t="s">
        <v>262</v>
      </c>
      <c r="BE43" s="27"/>
      <c r="BF43" s="14" t="s">
        <v>179</v>
      </c>
      <c r="BG43" s="11">
        <v>45458</v>
      </c>
      <c r="BH43" s="43">
        <f>BG43+1460</f>
        <v>46918</v>
      </c>
      <c r="BI43" s="38">
        <f t="shared" si="13"/>
        <v>45444</v>
      </c>
      <c r="BJ43" s="38">
        <f t="shared" si="14"/>
        <v>46905</v>
      </c>
      <c r="BK43" s="14" t="s">
        <v>0</v>
      </c>
      <c r="BL43" s="72" t="s">
        <v>335</v>
      </c>
      <c r="BM43" s="49" t="s">
        <v>16</v>
      </c>
      <c r="BN43" s="49" t="s">
        <v>10</v>
      </c>
      <c r="BO43" s="49" t="s">
        <v>11</v>
      </c>
      <c r="BP43" s="56"/>
      <c r="BQ43" s="3">
        <f t="shared" si="27"/>
        <v>45232</v>
      </c>
      <c r="BR43" s="3">
        <f t="shared" si="5"/>
        <v>45231</v>
      </c>
      <c r="BS43" s="3">
        <f t="shared" si="6"/>
        <v>45352</v>
      </c>
      <c r="BT43" s="3">
        <f t="shared" si="7"/>
        <v>45352</v>
      </c>
      <c r="BU43" s="3">
        <v>45352</v>
      </c>
      <c r="BV43" s="3">
        <f t="shared" si="8"/>
        <v>45352</v>
      </c>
      <c r="BW43" s="3">
        <f t="shared" si="28"/>
        <v>45458</v>
      </c>
      <c r="BX43" s="3">
        <f t="shared" si="16"/>
        <v>45444</v>
      </c>
    </row>
    <row r="44" spans="1:76" ht="29.1" customHeight="1">
      <c r="A44" s="146" t="s">
        <v>338</v>
      </c>
      <c r="B44" s="146" t="s">
        <v>329</v>
      </c>
      <c r="C44" s="147" t="s">
        <v>339</v>
      </c>
      <c r="D44" s="148" t="str">
        <f t="shared" ca="1" si="25"/>
        <v>En cours</v>
      </c>
      <c r="E44" s="265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333">
        <f t="shared" si="26"/>
        <v>45795</v>
      </c>
      <c r="BB44" s="50" t="s">
        <v>338</v>
      </c>
      <c r="BC44" s="78" t="s">
        <v>338</v>
      </c>
      <c r="BD44" s="27" t="s">
        <v>262</v>
      </c>
      <c r="BE44" s="27" t="s">
        <v>262</v>
      </c>
      <c r="BF44" s="14" t="s">
        <v>53</v>
      </c>
      <c r="BG44" s="11">
        <v>44335</v>
      </c>
      <c r="BH44" s="43">
        <v>45795</v>
      </c>
      <c r="BI44" s="38">
        <f t="shared" si="13"/>
        <v>44347</v>
      </c>
      <c r="BJ44" s="38">
        <f t="shared" si="14"/>
        <v>45808</v>
      </c>
      <c r="BK44" s="14" t="s">
        <v>0</v>
      </c>
      <c r="BL44" s="72" t="s">
        <v>340</v>
      </c>
      <c r="BM44" s="49" t="s">
        <v>16</v>
      </c>
      <c r="BN44" s="49" t="s">
        <v>10</v>
      </c>
      <c r="BO44" s="49"/>
      <c r="BP44" s="56"/>
      <c r="BQ44" s="3">
        <f t="shared" si="27"/>
        <v>44035</v>
      </c>
      <c r="BR44" s="3">
        <f t="shared" si="5"/>
        <v>44043</v>
      </c>
      <c r="BS44" s="3">
        <f t="shared" si="6"/>
        <v>44155</v>
      </c>
      <c r="BT44" s="3">
        <f t="shared" si="7"/>
        <v>44165</v>
      </c>
      <c r="BU44" s="3">
        <f>BW44-180</f>
        <v>44155</v>
      </c>
      <c r="BV44" s="3">
        <f t="shared" si="8"/>
        <v>44165</v>
      </c>
      <c r="BW44" s="3">
        <f t="shared" si="28"/>
        <v>44335</v>
      </c>
      <c r="BX44" s="3">
        <f t="shared" si="16"/>
        <v>44347</v>
      </c>
    </row>
    <row r="45" spans="1:76" ht="29.1" customHeight="1">
      <c r="A45" s="146" t="s">
        <v>74</v>
      </c>
      <c r="B45" s="146" t="s">
        <v>329</v>
      </c>
      <c r="C45" s="147" t="s">
        <v>339</v>
      </c>
      <c r="D45" s="148" t="str">
        <f t="shared" ca="1" si="25"/>
        <v>À venir</v>
      </c>
      <c r="E45" s="265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333">
        <f t="shared" si="26"/>
        <v>47256</v>
      </c>
      <c r="BB45" s="50" t="s">
        <v>338</v>
      </c>
      <c r="BC45" s="78" t="s">
        <v>66</v>
      </c>
      <c r="BD45" s="27" t="s">
        <v>262</v>
      </c>
      <c r="BE45" s="27"/>
      <c r="BF45" s="14" t="s">
        <v>53</v>
      </c>
      <c r="BG45" s="11">
        <v>45796</v>
      </c>
      <c r="BH45" s="43">
        <v>47256</v>
      </c>
      <c r="BI45" s="38">
        <f t="shared" si="13"/>
        <v>45808</v>
      </c>
      <c r="BJ45" s="38">
        <f t="shared" si="14"/>
        <v>47269</v>
      </c>
      <c r="BK45" s="14" t="s">
        <v>0</v>
      </c>
      <c r="BL45" s="72" t="s">
        <v>340</v>
      </c>
      <c r="BM45" s="49" t="s">
        <v>16</v>
      </c>
      <c r="BN45" s="49" t="s">
        <v>10</v>
      </c>
      <c r="BO45" s="49"/>
      <c r="BP45" s="56"/>
      <c r="BQ45" s="3">
        <f t="shared" si="27"/>
        <v>45496</v>
      </c>
      <c r="BR45" s="3">
        <f t="shared" si="5"/>
        <v>45504</v>
      </c>
      <c r="BS45" s="3">
        <f t="shared" si="6"/>
        <v>45616</v>
      </c>
      <c r="BT45" s="3">
        <f t="shared" si="7"/>
        <v>45626</v>
      </c>
      <c r="BU45" s="3">
        <f>BW45-180</f>
        <v>45616</v>
      </c>
      <c r="BV45" s="3">
        <f t="shared" si="8"/>
        <v>45626</v>
      </c>
      <c r="BW45" s="3">
        <f t="shared" si="28"/>
        <v>45796</v>
      </c>
      <c r="BX45" s="3">
        <f t="shared" si="16"/>
        <v>45808</v>
      </c>
    </row>
    <row r="46" spans="1:76" ht="29.1" customHeight="1">
      <c r="A46" s="146" t="s">
        <v>341</v>
      </c>
      <c r="B46" s="146" t="s">
        <v>329</v>
      </c>
      <c r="C46" s="147" t="s">
        <v>342</v>
      </c>
      <c r="D46" s="148" t="str">
        <f t="shared" ca="1" si="25"/>
        <v>En cours</v>
      </c>
      <c r="E46" s="265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333">
        <f t="shared" si="26"/>
        <v>46356</v>
      </c>
      <c r="BB46" s="50" t="s">
        <v>341</v>
      </c>
      <c r="BC46" s="78" t="s">
        <v>341</v>
      </c>
      <c r="BD46" s="27" t="s">
        <v>262</v>
      </c>
      <c r="BE46" s="27" t="s">
        <v>262</v>
      </c>
      <c r="BF46" s="14" t="s">
        <v>53</v>
      </c>
      <c r="BG46" s="11">
        <v>44952</v>
      </c>
      <c r="BH46" s="43">
        <v>46356</v>
      </c>
      <c r="BI46" s="38">
        <f t="shared" si="13"/>
        <v>44957</v>
      </c>
      <c r="BJ46" s="38">
        <f t="shared" si="14"/>
        <v>46356</v>
      </c>
      <c r="BK46" s="14" t="s">
        <v>0</v>
      </c>
      <c r="BL46" s="89" t="s">
        <v>343</v>
      </c>
      <c r="BM46" s="49" t="s">
        <v>16</v>
      </c>
      <c r="BN46" s="49" t="s">
        <v>10</v>
      </c>
      <c r="BO46" s="49"/>
      <c r="BP46" s="56"/>
      <c r="BQ46" s="3">
        <f t="shared" si="27"/>
        <v>44652</v>
      </c>
      <c r="BR46" s="3">
        <f t="shared" si="5"/>
        <v>44652</v>
      </c>
      <c r="BS46" s="3">
        <f t="shared" si="6"/>
        <v>44772</v>
      </c>
      <c r="BT46" s="3">
        <f t="shared" si="7"/>
        <v>44773</v>
      </c>
      <c r="BU46" s="3">
        <f>BW46-180</f>
        <v>44772</v>
      </c>
      <c r="BV46" s="3">
        <f t="shared" si="8"/>
        <v>44773</v>
      </c>
      <c r="BW46" s="3">
        <f t="shared" si="28"/>
        <v>44952</v>
      </c>
      <c r="BX46" s="3">
        <f t="shared" si="16"/>
        <v>44957</v>
      </c>
    </row>
    <row r="47" spans="1:76" ht="29.1" customHeight="1">
      <c r="A47" s="146" t="s">
        <v>74</v>
      </c>
      <c r="B47" s="146" t="s">
        <v>329</v>
      </c>
      <c r="C47" s="147" t="s">
        <v>342</v>
      </c>
      <c r="D47" s="148" t="str">
        <f t="shared" ca="1" si="25"/>
        <v>À venir</v>
      </c>
      <c r="E47" s="265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333">
        <f t="shared" si="26"/>
        <v>47817</v>
      </c>
      <c r="BB47" s="50" t="s">
        <v>341</v>
      </c>
      <c r="BC47" s="78" t="s">
        <v>66</v>
      </c>
      <c r="BD47" s="27" t="s">
        <v>262</v>
      </c>
      <c r="BE47" s="27"/>
      <c r="BF47" s="14" t="s">
        <v>53</v>
      </c>
      <c r="BG47" s="11">
        <v>46357</v>
      </c>
      <c r="BH47" s="43">
        <v>47817</v>
      </c>
      <c r="BI47" s="38">
        <f t="shared" si="13"/>
        <v>46357</v>
      </c>
      <c r="BJ47" s="38">
        <f t="shared" si="14"/>
        <v>47817</v>
      </c>
      <c r="BK47" s="14" t="s">
        <v>0</v>
      </c>
      <c r="BL47" s="89" t="s">
        <v>343</v>
      </c>
      <c r="BM47" s="49" t="s">
        <v>16</v>
      </c>
      <c r="BN47" s="49" t="s">
        <v>10</v>
      </c>
      <c r="BO47" s="49"/>
      <c r="BP47" s="56"/>
      <c r="BQ47" s="3">
        <f>BS47-150</f>
        <v>45967</v>
      </c>
      <c r="BR47" s="3">
        <f t="shared" si="5"/>
        <v>45962</v>
      </c>
      <c r="BS47" s="3">
        <f t="shared" si="6"/>
        <v>46117</v>
      </c>
      <c r="BT47" s="3">
        <f t="shared" si="7"/>
        <v>46113</v>
      </c>
      <c r="BU47" s="3">
        <f>BW47-240</f>
        <v>46117</v>
      </c>
      <c r="BV47" s="3">
        <f t="shared" si="8"/>
        <v>46113</v>
      </c>
      <c r="BW47" s="3">
        <f t="shared" si="28"/>
        <v>46357</v>
      </c>
      <c r="BX47" s="3">
        <f t="shared" si="16"/>
        <v>46357</v>
      </c>
    </row>
    <row r="48" spans="1:76" ht="29.1" customHeight="1">
      <c r="A48" s="146" t="s">
        <v>344</v>
      </c>
      <c r="B48" s="146" t="s">
        <v>329</v>
      </c>
      <c r="C48" s="147" t="s">
        <v>345</v>
      </c>
      <c r="D48" s="148" t="str">
        <f t="shared" ca="1" si="25"/>
        <v>En cours</v>
      </c>
      <c r="E48" s="265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333">
        <f t="shared" si="26"/>
        <v>46374</v>
      </c>
      <c r="BB48" s="50" t="s">
        <v>344</v>
      </c>
      <c r="BC48" s="78" t="s">
        <v>344</v>
      </c>
      <c r="BD48" s="27" t="s">
        <v>262</v>
      </c>
      <c r="BE48" s="27" t="s">
        <v>52</v>
      </c>
      <c r="BF48" s="14" t="s">
        <v>53</v>
      </c>
      <c r="BG48" s="11">
        <v>44914</v>
      </c>
      <c r="BH48" s="43">
        <v>46374</v>
      </c>
      <c r="BI48" s="38">
        <f t="shared" si="13"/>
        <v>44926</v>
      </c>
      <c r="BJ48" s="38">
        <f t="shared" si="14"/>
        <v>46387</v>
      </c>
      <c r="BK48" s="14" t="s">
        <v>0</v>
      </c>
      <c r="BL48" s="72" t="s">
        <v>346</v>
      </c>
      <c r="BM48" s="49" t="s">
        <v>16</v>
      </c>
      <c r="BN48" s="49" t="s">
        <v>10</v>
      </c>
      <c r="BO48" s="49"/>
      <c r="BP48" s="56"/>
      <c r="BQ48" s="3">
        <f>BS48-120</f>
        <v>44614</v>
      </c>
      <c r="BR48" s="3">
        <f t="shared" si="5"/>
        <v>44620</v>
      </c>
      <c r="BS48" s="3">
        <f t="shared" si="6"/>
        <v>44734</v>
      </c>
      <c r="BT48" s="3">
        <f t="shared" si="7"/>
        <v>44742</v>
      </c>
      <c r="BU48" s="3">
        <f>BW48-180</f>
        <v>44734</v>
      </c>
      <c r="BV48" s="3">
        <f t="shared" si="8"/>
        <v>44742</v>
      </c>
      <c r="BW48" s="3">
        <f t="shared" si="28"/>
        <v>44914</v>
      </c>
      <c r="BX48" s="3">
        <f t="shared" si="16"/>
        <v>44926</v>
      </c>
    </row>
    <row r="49" spans="1:76" ht="29.1" customHeight="1">
      <c r="A49" s="146" t="s">
        <v>347</v>
      </c>
      <c r="B49" s="146" t="s">
        <v>329</v>
      </c>
      <c r="C49" s="147" t="s">
        <v>348</v>
      </c>
      <c r="D49" s="148" t="str">
        <f t="shared" ca="1" si="25"/>
        <v>En cours</v>
      </c>
      <c r="E49" s="265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333">
        <f t="shared" si="26"/>
        <v>45507</v>
      </c>
      <c r="AP49"/>
      <c r="BB49" s="50"/>
      <c r="BC49" s="82" t="s">
        <v>347</v>
      </c>
      <c r="BD49" s="27" t="s">
        <v>262</v>
      </c>
      <c r="BE49" s="27"/>
      <c r="BF49" s="14"/>
      <c r="BG49" s="11">
        <v>44047</v>
      </c>
      <c r="BH49" s="43">
        <v>45507</v>
      </c>
      <c r="BI49" s="38">
        <f t="shared" si="13"/>
        <v>44044</v>
      </c>
      <c r="BJ49" s="38">
        <f t="shared" si="14"/>
        <v>45505</v>
      </c>
      <c r="BK49" s="14" t="s">
        <v>0</v>
      </c>
      <c r="BL49" s="72"/>
      <c r="BM49" s="49" t="s">
        <v>14</v>
      </c>
      <c r="BN49" s="49"/>
      <c r="BO49" s="49"/>
      <c r="BP49" s="56"/>
      <c r="BQ49" s="3">
        <f>BS49-120</f>
        <v>43747</v>
      </c>
      <c r="BR49" s="3">
        <f t="shared" ref="BR49" si="29">IF(DAY(BQ49)&lt;=15,DATE(YEAR(BQ49),MONTH(BQ49),1),EOMONTH(BQ49,0))</f>
        <v>43739</v>
      </c>
      <c r="BS49" s="3">
        <f t="shared" ref="BS49" si="30">BU49</f>
        <v>43867</v>
      </c>
      <c r="BT49" s="3">
        <f t="shared" ref="BT49" si="31">IF(DAY(BS49)&lt;=15,DATE(YEAR(BS49),MONTH(BS49),1),EOMONTH(BS49,0))</f>
        <v>43862</v>
      </c>
      <c r="BU49" s="3">
        <f>BW49-180</f>
        <v>43867</v>
      </c>
      <c r="BV49" s="3">
        <f t="shared" ref="BV49" si="32">IF(DAY(BU49)&lt;=15,DATE(YEAR(BU49),MONTH(BU49),1),EOMONTH(BU49,0))</f>
        <v>43862</v>
      </c>
      <c r="BW49" s="3">
        <f t="shared" ref="BW49" si="33">BG49</f>
        <v>44047</v>
      </c>
      <c r="BX49" s="3">
        <f t="shared" ref="BX49" si="34">IF(DAY(BW49)&lt;=15,DATE(YEAR(BW49),MONTH(BW49),1),EOMONTH(BW49,0))</f>
        <v>44044</v>
      </c>
    </row>
    <row r="50" spans="1:76" ht="29.1" customHeight="1">
      <c r="A50" s="146" t="s">
        <v>349</v>
      </c>
      <c r="B50" s="146" t="s">
        <v>350</v>
      </c>
      <c r="C50" s="147" t="s">
        <v>351</v>
      </c>
      <c r="D50" s="148" t="str">
        <f t="shared" ca="1" si="25"/>
        <v>En cours</v>
      </c>
      <c r="E50" s="265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333">
        <f t="shared" si="26"/>
        <v>46446</v>
      </c>
      <c r="AP50"/>
      <c r="BB50" s="50" t="s">
        <v>352</v>
      </c>
      <c r="BC50" s="78" t="s">
        <v>349</v>
      </c>
      <c r="BD50" s="27" t="s">
        <v>262</v>
      </c>
      <c r="BE50" s="27" t="s">
        <v>262</v>
      </c>
      <c r="BF50" s="14" t="s">
        <v>179</v>
      </c>
      <c r="BG50" s="11">
        <v>45015</v>
      </c>
      <c r="BH50" s="43">
        <v>46446</v>
      </c>
      <c r="BI50" s="38">
        <f t="shared" si="13"/>
        <v>45016</v>
      </c>
      <c r="BJ50" s="38">
        <f t="shared" si="14"/>
        <v>46446</v>
      </c>
      <c r="BK50" s="14" t="s">
        <v>0</v>
      </c>
      <c r="BL50" s="91" t="s">
        <v>353</v>
      </c>
      <c r="BM50" s="49" t="s">
        <v>9</v>
      </c>
      <c r="BN50" s="49" t="s">
        <v>15</v>
      </c>
      <c r="BO50" s="49"/>
      <c r="BP50" s="56"/>
      <c r="BQ50" s="3">
        <f>BS50-120</f>
        <v>44715</v>
      </c>
      <c r="BR50" s="3">
        <f t="shared" ref="BR50:BR82" si="35">IF(DAY(BQ50)&lt;=15,DATE(YEAR(BQ50),MONTH(BQ50),1),EOMONTH(BQ50,0))</f>
        <v>44713</v>
      </c>
      <c r="BS50" s="3">
        <f t="shared" ref="BS50:BS82" si="36">BU50</f>
        <v>44835</v>
      </c>
      <c r="BT50" s="3">
        <f t="shared" ref="BT50:BT82" si="37">IF(DAY(BS50)&lt;=15,DATE(YEAR(BS50),MONTH(BS50),1),EOMONTH(BS50,0))</f>
        <v>44835</v>
      </c>
      <c r="BU50" s="3">
        <f>BW50-180</f>
        <v>44835</v>
      </c>
      <c r="BV50" s="3">
        <f t="shared" ref="BV50:BV82" si="38">IF(DAY(BU50)&lt;=15,DATE(YEAR(BU50),MONTH(BU50),1),EOMONTH(BU50,0))</f>
        <v>44835</v>
      </c>
      <c r="BW50" s="3">
        <f t="shared" si="28"/>
        <v>45015</v>
      </c>
      <c r="BX50" s="3">
        <f t="shared" si="16"/>
        <v>45016</v>
      </c>
    </row>
    <row r="51" spans="1:76" ht="29.1" customHeight="1">
      <c r="A51" s="146" t="s">
        <v>354</v>
      </c>
      <c r="B51" s="146" t="s">
        <v>350</v>
      </c>
      <c r="C51" s="147" t="s">
        <v>355</v>
      </c>
      <c r="D51" s="148" t="str">
        <f t="shared" ca="1" si="25"/>
        <v>En cours</v>
      </c>
      <c r="E51" s="265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333">
        <f t="shared" si="26"/>
        <v>45612</v>
      </c>
      <c r="BB51" s="50" t="s">
        <v>354</v>
      </c>
      <c r="BC51" s="78" t="s">
        <v>354</v>
      </c>
      <c r="BD51" s="27" t="s">
        <v>262</v>
      </c>
      <c r="BE51" s="27" t="s">
        <v>262</v>
      </c>
      <c r="BF51" s="14" t="s">
        <v>179</v>
      </c>
      <c r="BG51" s="11">
        <v>44182</v>
      </c>
      <c r="BH51" s="43">
        <v>45612</v>
      </c>
      <c r="BI51" s="38">
        <f t="shared" si="13"/>
        <v>44196</v>
      </c>
      <c r="BJ51" s="38">
        <f t="shared" si="14"/>
        <v>45626</v>
      </c>
      <c r="BK51" s="14" t="s">
        <v>0</v>
      </c>
      <c r="BL51" s="72" t="s">
        <v>356</v>
      </c>
      <c r="BM51" s="49" t="s">
        <v>9</v>
      </c>
      <c r="BN51" s="49" t="s">
        <v>10</v>
      </c>
      <c r="BO51" s="49"/>
      <c r="BP51" s="56"/>
      <c r="BQ51" s="3">
        <f>BS51-120</f>
        <v>43882</v>
      </c>
      <c r="BR51" s="3">
        <f t="shared" si="35"/>
        <v>43890</v>
      </c>
      <c r="BS51" s="3">
        <f t="shared" si="36"/>
        <v>44002</v>
      </c>
      <c r="BT51" s="3">
        <f t="shared" si="37"/>
        <v>44012</v>
      </c>
      <c r="BU51" s="3">
        <f>BW51-180</f>
        <v>44002</v>
      </c>
      <c r="BV51" s="3">
        <f t="shared" si="38"/>
        <v>44012</v>
      </c>
      <c r="BW51" s="3">
        <f t="shared" si="28"/>
        <v>44182</v>
      </c>
      <c r="BX51" s="3">
        <f t="shared" si="16"/>
        <v>44196</v>
      </c>
    </row>
    <row r="52" spans="1:76" ht="29.1" customHeight="1">
      <c r="A52" s="146" t="s">
        <v>74</v>
      </c>
      <c r="B52" s="146" t="s">
        <v>350</v>
      </c>
      <c r="C52" s="147" t="s">
        <v>355</v>
      </c>
      <c r="D52" s="148" t="str">
        <f t="shared" ca="1" si="25"/>
        <v>À venir</v>
      </c>
      <c r="E52" s="265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333">
        <f t="shared" si="26"/>
        <v>47073</v>
      </c>
      <c r="BB52" s="50" t="s">
        <v>354</v>
      </c>
      <c r="BC52" s="78" t="s">
        <v>66</v>
      </c>
      <c r="BD52" s="27" t="s">
        <v>262</v>
      </c>
      <c r="BE52" s="27"/>
      <c r="BF52" s="14" t="s">
        <v>179</v>
      </c>
      <c r="BG52" s="11">
        <f>BH51+1</f>
        <v>45613</v>
      </c>
      <c r="BH52" s="43">
        <f>BG52+1460</f>
        <v>47073</v>
      </c>
      <c r="BI52" s="38">
        <f t="shared" si="13"/>
        <v>45626</v>
      </c>
      <c r="BJ52" s="38">
        <f t="shared" si="14"/>
        <v>47087</v>
      </c>
      <c r="BK52" s="14" t="s">
        <v>0</v>
      </c>
      <c r="BL52" s="72" t="s">
        <v>356</v>
      </c>
      <c r="BM52" s="49" t="s">
        <v>9</v>
      </c>
      <c r="BN52" s="49" t="s">
        <v>10</v>
      </c>
      <c r="BO52" s="49"/>
      <c r="BP52" s="56"/>
      <c r="BQ52" s="3">
        <f>BS52-120</f>
        <v>45373</v>
      </c>
      <c r="BR52" s="3">
        <f t="shared" si="35"/>
        <v>45382</v>
      </c>
      <c r="BS52" s="3">
        <f t="shared" si="36"/>
        <v>45493</v>
      </c>
      <c r="BT52" s="3">
        <f t="shared" si="37"/>
        <v>45504</v>
      </c>
      <c r="BU52" s="3">
        <f>BW52-120</f>
        <v>45493</v>
      </c>
      <c r="BV52" s="3">
        <f t="shared" si="38"/>
        <v>45504</v>
      </c>
      <c r="BW52" s="3">
        <f t="shared" si="28"/>
        <v>45613</v>
      </c>
      <c r="BX52" s="3">
        <f t="shared" si="16"/>
        <v>45626</v>
      </c>
    </row>
    <row r="53" spans="1:76" ht="29.1" customHeight="1">
      <c r="A53" s="146" t="s">
        <v>357</v>
      </c>
      <c r="B53" s="146" t="s">
        <v>358</v>
      </c>
      <c r="C53" s="147" t="s">
        <v>359</v>
      </c>
      <c r="D53" s="148" t="str">
        <f t="shared" ca="1" si="25"/>
        <v>En cours</v>
      </c>
      <c r="E53" s="265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333">
        <f t="shared" si="26"/>
        <v>45619</v>
      </c>
      <c r="AP53"/>
      <c r="BB53" s="50" t="s">
        <v>360</v>
      </c>
      <c r="BC53" s="78" t="s">
        <v>357</v>
      </c>
      <c r="BD53" s="60" t="s">
        <v>262</v>
      </c>
      <c r="BE53" s="27" t="s">
        <v>262</v>
      </c>
      <c r="BF53" s="14" t="s">
        <v>53</v>
      </c>
      <c r="BG53" s="11">
        <v>44159</v>
      </c>
      <c r="BH53" s="43">
        <v>45619</v>
      </c>
      <c r="BI53" s="38">
        <f t="shared" si="13"/>
        <v>44165</v>
      </c>
      <c r="BJ53" s="38">
        <f t="shared" si="14"/>
        <v>45626</v>
      </c>
      <c r="BK53" s="14" t="s">
        <v>0</v>
      </c>
      <c r="BL53" s="72" t="s">
        <v>361</v>
      </c>
      <c r="BM53" s="49" t="s">
        <v>9</v>
      </c>
      <c r="BN53" s="49" t="s">
        <v>10</v>
      </c>
      <c r="BO53" s="49"/>
      <c r="BP53" s="56"/>
      <c r="BQ53" s="3">
        <f>BS53-130</f>
        <v>43849</v>
      </c>
      <c r="BR53" s="3">
        <f t="shared" si="35"/>
        <v>43861</v>
      </c>
      <c r="BS53" s="3">
        <f t="shared" si="36"/>
        <v>43979</v>
      </c>
      <c r="BT53" s="19">
        <f t="shared" si="37"/>
        <v>43982</v>
      </c>
      <c r="BU53" s="3">
        <f t="shared" ref="BU53:BU59" si="39">BW53-180</f>
        <v>43979</v>
      </c>
      <c r="BV53" s="19">
        <f t="shared" si="38"/>
        <v>43982</v>
      </c>
      <c r="BW53" s="3">
        <f t="shared" si="28"/>
        <v>44159</v>
      </c>
      <c r="BX53" s="19">
        <f t="shared" si="16"/>
        <v>44165</v>
      </c>
    </row>
    <row r="54" spans="1:76" ht="29.1" customHeight="1">
      <c r="A54" s="146" t="s">
        <v>74</v>
      </c>
      <c r="B54" s="146" t="s">
        <v>358</v>
      </c>
      <c r="C54" s="147" t="s">
        <v>359</v>
      </c>
      <c r="D54" s="148" t="str">
        <f t="shared" ca="1" si="25"/>
        <v>À venir</v>
      </c>
      <c r="E54" s="265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333">
        <f t="shared" si="26"/>
        <v>47080</v>
      </c>
      <c r="AP54"/>
      <c r="BB54" s="50" t="s">
        <v>360</v>
      </c>
      <c r="BC54" s="78" t="s">
        <v>66</v>
      </c>
      <c r="BD54" s="60" t="s">
        <v>262</v>
      </c>
      <c r="BE54" s="27"/>
      <c r="BF54" s="14" t="s">
        <v>53</v>
      </c>
      <c r="BG54" s="11">
        <f>BH53+1</f>
        <v>45620</v>
      </c>
      <c r="BH54" s="43">
        <f>BG54+1460</f>
        <v>47080</v>
      </c>
      <c r="BI54" s="38">
        <f t="shared" si="13"/>
        <v>45626</v>
      </c>
      <c r="BJ54" s="38">
        <f t="shared" si="14"/>
        <v>47087</v>
      </c>
      <c r="BK54" s="14" t="s">
        <v>0</v>
      </c>
      <c r="BL54" s="72" t="s">
        <v>361</v>
      </c>
      <c r="BM54" s="49" t="s">
        <v>9</v>
      </c>
      <c r="BN54" s="49" t="s">
        <v>10</v>
      </c>
      <c r="BO54" s="49" t="s">
        <v>11</v>
      </c>
      <c r="BP54" s="56"/>
      <c r="BQ54" s="3">
        <f>BS54-120</f>
        <v>45320</v>
      </c>
      <c r="BR54" s="3">
        <f t="shared" si="35"/>
        <v>45322</v>
      </c>
      <c r="BS54" s="3">
        <f t="shared" si="36"/>
        <v>45440</v>
      </c>
      <c r="BT54" s="3">
        <f t="shared" si="37"/>
        <v>45443</v>
      </c>
      <c r="BU54" s="3">
        <f t="shared" si="39"/>
        <v>45440</v>
      </c>
      <c r="BV54" s="3">
        <f t="shared" si="38"/>
        <v>45443</v>
      </c>
      <c r="BW54" s="3">
        <f t="shared" si="28"/>
        <v>45620</v>
      </c>
      <c r="BX54" s="3">
        <f t="shared" si="16"/>
        <v>45626</v>
      </c>
    </row>
    <row r="55" spans="1:76" ht="29.1" customHeight="1">
      <c r="A55" s="146" t="s">
        <v>362</v>
      </c>
      <c r="B55" s="146" t="s">
        <v>358</v>
      </c>
      <c r="C55" s="147" t="s">
        <v>363</v>
      </c>
      <c r="D55" s="148" t="str">
        <f t="shared" ca="1" si="25"/>
        <v>En cours</v>
      </c>
      <c r="E55" s="265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333">
        <f t="shared" si="26"/>
        <v>46011</v>
      </c>
      <c r="AP55"/>
      <c r="BB55" s="50" t="s">
        <v>364</v>
      </c>
      <c r="BC55" s="78" t="s">
        <v>362</v>
      </c>
      <c r="BD55" s="27" t="s">
        <v>262</v>
      </c>
      <c r="BE55" s="27" t="s">
        <v>262</v>
      </c>
      <c r="BF55" s="14" t="s">
        <v>179</v>
      </c>
      <c r="BG55" s="11">
        <v>44551</v>
      </c>
      <c r="BH55" s="43">
        <v>46011</v>
      </c>
      <c r="BI55" s="38">
        <f t="shared" si="13"/>
        <v>44561</v>
      </c>
      <c r="BJ55" s="38">
        <f t="shared" si="14"/>
        <v>46022</v>
      </c>
      <c r="BK55" s="14" t="s">
        <v>0</v>
      </c>
      <c r="BL55" s="72" t="s">
        <v>365</v>
      </c>
      <c r="BM55" s="49" t="s">
        <v>9</v>
      </c>
      <c r="BN55" s="49" t="s">
        <v>10</v>
      </c>
      <c r="BO55" s="49"/>
      <c r="BP55" s="56"/>
      <c r="BQ55" s="3">
        <f>BS55-120</f>
        <v>44251</v>
      </c>
      <c r="BR55" s="3">
        <f t="shared" si="35"/>
        <v>44255</v>
      </c>
      <c r="BS55" s="3">
        <f t="shared" si="36"/>
        <v>44371</v>
      </c>
      <c r="BT55" s="3">
        <f t="shared" si="37"/>
        <v>44377</v>
      </c>
      <c r="BU55" s="3">
        <f t="shared" si="39"/>
        <v>44371</v>
      </c>
      <c r="BV55" s="3">
        <f t="shared" si="38"/>
        <v>44377</v>
      </c>
      <c r="BW55" s="3">
        <f t="shared" si="28"/>
        <v>44551</v>
      </c>
      <c r="BX55" s="3">
        <f t="shared" si="16"/>
        <v>44561</v>
      </c>
    </row>
    <row r="56" spans="1:76" ht="29.1" customHeight="1">
      <c r="A56" s="146" t="s">
        <v>74</v>
      </c>
      <c r="B56" s="146" t="s">
        <v>358</v>
      </c>
      <c r="C56" s="147" t="s">
        <v>363</v>
      </c>
      <c r="D56" s="148" t="str">
        <f t="shared" ca="1" si="25"/>
        <v>À venir</v>
      </c>
      <c r="E56" s="265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333">
        <f t="shared" si="26"/>
        <v>47472</v>
      </c>
      <c r="AP56"/>
      <c r="BB56" s="50" t="s">
        <v>364</v>
      </c>
      <c r="BC56" s="78" t="s">
        <v>66</v>
      </c>
      <c r="BD56" s="60" t="s">
        <v>262</v>
      </c>
      <c r="BE56" s="27"/>
      <c r="BF56" s="14" t="s">
        <v>179</v>
      </c>
      <c r="BG56" s="11">
        <f>BH55+1</f>
        <v>46012</v>
      </c>
      <c r="BH56" s="43">
        <f>BG56+1460</f>
        <v>47472</v>
      </c>
      <c r="BI56" s="38">
        <f t="shared" si="13"/>
        <v>46022</v>
      </c>
      <c r="BJ56" s="38">
        <f t="shared" si="14"/>
        <v>47483</v>
      </c>
      <c r="BK56" s="14" t="s">
        <v>0</v>
      </c>
      <c r="BL56" s="72" t="s">
        <v>365</v>
      </c>
      <c r="BM56" s="49" t="s">
        <v>9</v>
      </c>
      <c r="BN56" s="49" t="s">
        <v>10</v>
      </c>
      <c r="BO56" s="49" t="s">
        <v>11</v>
      </c>
      <c r="BP56" s="56"/>
      <c r="BQ56" s="3">
        <f>BS56-120</f>
        <v>45712</v>
      </c>
      <c r="BR56" s="3">
        <f t="shared" si="35"/>
        <v>45716</v>
      </c>
      <c r="BS56" s="3">
        <f t="shared" si="36"/>
        <v>45832</v>
      </c>
      <c r="BT56" s="3">
        <f t="shared" si="37"/>
        <v>45838</v>
      </c>
      <c r="BU56" s="3">
        <f t="shared" si="39"/>
        <v>45832</v>
      </c>
      <c r="BV56" s="3">
        <f t="shared" si="38"/>
        <v>45838</v>
      </c>
      <c r="BW56" s="3">
        <f t="shared" si="28"/>
        <v>46012</v>
      </c>
      <c r="BX56" s="3">
        <f t="shared" si="16"/>
        <v>46022</v>
      </c>
    </row>
    <row r="57" spans="1:76" ht="29.1" customHeight="1">
      <c r="A57" s="146" t="s">
        <v>366</v>
      </c>
      <c r="B57" s="146" t="s">
        <v>358</v>
      </c>
      <c r="C57" s="147" t="s">
        <v>367</v>
      </c>
      <c r="D57" s="148" t="str">
        <f t="shared" ca="1" si="25"/>
        <v>En cours</v>
      </c>
      <c r="E57" s="265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333">
        <f t="shared" si="26"/>
        <v>45943</v>
      </c>
      <c r="AP57"/>
      <c r="BB57" s="50" t="s">
        <v>364</v>
      </c>
      <c r="BC57" s="78" t="s">
        <v>366</v>
      </c>
      <c r="BD57" s="60" t="s">
        <v>262</v>
      </c>
      <c r="BE57" s="27" t="s">
        <v>262</v>
      </c>
      <c r="BF57" s="14" t="s">
        <v>53</v>
      </c>
      <c r="BG57" s="11">
        <v>44491</v>
      </c>
      <c r="BH57" s="43">
        <v>45943</v>
      </c>
      <c r="BI57" s="38">
        <f t="shared" si="13"/>
        <v>44500</v>
      </c>
      <c r="BJ57" s="38">
        <f t="shared" si="14"/>
        <v>45931</v>
      </c>
      <c r="BK57" s="14" t="s">
        <v>0</v>
      </c>
      <c r="BL57" s="72" t="s">
        <v>368</v>
      </c>
      <c r="BM57" s="49" t="s">
        <v>9</v>
      </c>
      <c r="BN57" s="49" t="s">
        <v>10</v>
      </c>
      <c r="BO57" s="49"/>
      <c r="BP57" s="56"/>
      <c r="BQ57" s="3">
        <f>BS57-120</f>
        <v>44191</v>
      </c>
      <c r="BR57" s="3">
        <f t="shared" si="35"/>
        <v>44196</v>
      </c>
      <c r="BS57" s="3">
        <f t="shared" si="36"/>
        <v>44311</v>
      </c>
      <c r="BT57" s="3">
        <f t="shared" si="37"/>
        <v>44316</v>
      </c>
      <c r="BU57" s="3">
        <f t="shared" si="39"/>
        <v>44311</v>
      </c>
      <c r="BV57" s="3">
        <f t="shared" si="38"/>
        <v>44316</v>
      </c>
      <c r="BW57" s="3">
        <f t="shared" si="28"/>
        <v>44491</v>
      </c>
      <c r="BX57" s="3">
        <f t="shared" si="16"/>
        <v>44500</v>
      </c>
    </row>
    <row r="58" spans="1:76" ht="29.1" customHeight="1">
      <c r="A58" s="146" t="s">
        <v>74</v>
      </c>
      <c r="B58" s="146" t="s">
        <v>358</v>
      </c>
      <c r="C58" s="147" t="s">
        <v>367</v>
      </c>
      <c r="D58" s="148" t="str">
        <f t="shared" ca="1" si="25"/>
        <v>À venir</v>
      </c>
      <c r="E58" s="265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333">
        <f t="shared" si="26"/>
        <v>47404</v>
      </c>
      <c r="AP58"/>
      <c r="BB58" s="50" t="s">
        <v>364</v>
      </c>
      <c r="BC58" s="78" t="s">
        <v>66</v>
      </c>
      <c r="BD58" s="60" t="s">
        <v>262</v>
      </c>
      <c r="BE58" s="27"/>
      <c r="BF58" s="14" t="s">
        <v>53</v>
      </c>
      <c r="BG58" s="11">
        <f>BH57+1</f>
        <v>45944</v>
      </c>
      <c r="BH58" s="43">
        <f>BG58+1460</f>
        <v>47404</v>
      </c>
      <c r="BI58" s="38">
        <f t="shared" si="13"/>
        <v>45931</v>
      </c>
      <c r="BJ58" s="38">
        <f t="shared" si="14"/>
        <v>47392</v>
      </c>
      <c r="BK58" s="14" t="s">
        <v>0</v>
      </c>
      <c r="BL58" s="72" t="s">
        <v>368</v>
      </c>
      <c r="BM58" s="49" t="s">
        <v>9</v>
      </c>
      <c r="BN58" s="49" t="s">
        <v>10</v>
      </c>
      <c r="BO58" s="49"/>
      <c r="BP58" s="56"/>
      <c r="BQ58" s="3">
        <f>BS58-150</f>
        <v>45614</v>
      </c>
      <c r="BR58" s="3">
        <f t="shared" si="35"/>
        <v>45626</v>
      </c>
      <c r="BS58" s="3">
        <f t="shared" si="36"/>
        <v>45764</v>
      </c>
      <c r="BT58" s="3">
        <f t="shared" si="37"/>
        <v>45777</v>
      </c>
      <c r="BU58" s="3">
        <f t="shared" si="39"/>
        <v>45764</v>
      </c>
      <c r="BV58" s="3">
        <f t="shared" si="38"/>
        <v>45777</v>
      </c>
      <c r="BW58" s="3">
        <f t="shared" si="28"/>
        <v>45944</v>
      </c>
      <c r="BX58" s="3">
        <f t="shared" si="16"/>
        <v>45931</v>
      </c>
    </row>
    <row r="59" spans="1:76" ht="29.1" customHeight="1">
      <c r="A59" s="146" t="s">
        <v>369</v>
      </c>
      <c r="B59" s="146" t="s">
        <v>358</v>
      </c>
      <c r="C59" s="147" t="s">
        <v>370</v>
      </c>
      <c r="D59" s="148" t="str">
        <f t="shared" ca="1" si="25"/>
        <v>En cours</v>
      </c>
      <c r="E59" s="265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333">
        <f t="shared" si="26"/>
        <v>45956</v>
      </c>
      <c r="AP59"/>
      <c r="BB59" s="50" t="s">
        <v>371</v>
      </c>
      <c r="BC59" s="78" t="s">
        <v>369</v>
      </c>
      <c r="BD59" s="27" t="s">
        <v>262</v>
      </c>
      <c r="BE59" s="27" t="s">
        <v>262</v>
      </c>
      <c r="BF59" s="14" t="s">
        <v>53</v>
      </c>
      <c r="BG59" s="11">
        <v>44494</v>
      </c>
      <c r="BH59" s="43">
        <v>45956</v>
      </c>
      <c r="BI59" s="38">
        <f t="shared" si="13"/>
        <v>44500</v>
      </c>
      <c r="BJ59" s="38">
        <f t="shared" si="14"/>
        <v>45961</v>
      </c>
      <c r="BK59" s="14" t="s">
        <v>0</v>
      </c>
      <c r="BL59" s="87" t="s">
        <v>372</v>
      </c>
      <c r="BM59" s="49" t="s">
        <v>9</v>
      </c>
      <c r="BN59" s="49" t="s">
        <v>15</v>
      </c>
      <c r="BO59" s="49"/>
      <c r="BP59" s="56"/>
      <c r="BQ59" s="3">
        <f t="shared" ref="BQ59:BQ74" si="40">BS59-120</f>
        <v>44194</v>
      </c>
      <c r="BR59" s="3">
        <f t="shared" si="35"/>
        <v>44196</v>
      </c>
      <c r="BS59" s="3">
        <f t="shared" si="36"/>
        <v>44314</v>
      </c>
      <c r="BT59" s="3">
        <f t="shared" si="37"/>
        <v>44316</v>
      </c>
      <c r="BU59" s="3">
        <f t="shared" si="39"/>
        <v>44314</v>
      </c>
      <c r="BV59" s="3">
        <f t="shared" si="38"/>
        <v>44316</v>
      </c>
      <c r="BW59" s="3">
        <f t="shared" si="28"/>
        <v>44494</v>
      </c>
      <c r="BX59" s="3">
        <f t="shared" si="16"/>
        <v>44500</v>
      </c>
    </row>
    <row r="60" spans="1:76" ht="29.1" customHeight="1">
      <c r="A60" s="146" t="s">
        <v>74</v>
      </c>
      <c r="B60" s="146" t="s">
        <v>358</v>
      </c>
      <c r="C60" s="147" t="s">
        <v>370</v>
      </c>
      <c r="D60" s="148" t="str">
        <f t="shared" ca="1" si="25"/>
        <v>À venir</v>
      </c>
      <c r="E60" s="265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333">
        <f t="shared" si="26"/>
        <v>47417</v>
      </c>
      <c r="AP60"/>
      <c r="BB60" s="50" t="s">
        <v>371</v>
      </c>
      <c r="BC60" s="78" t="s">
        <v>66</v>
      </c>
      <c r="BD60" s="27" t="s">
        <v>262</v>
      </c>
      <c r="BE60" s="27"/>
      <c r="BF60" s="14" t="s">
        <v>53</v>
      </c>
      <c r="BG60" s="11">
        <f>BH59+1</f>
        <v>45957</v>
      </c>
      <c r="BH60" s="43">
        <f>BG60+1460</f>
        <v>47417</v>
      </c>
      <c r="BI60" s="38">
        <f t="shared" ref="BI60:BI92" si="41">IF(DAY(BG60)&lt;=15,DATE(YEAR(BG60),MONTH(BG60),1),EOMONTH(BG60,0))</f>
        <v>45961</v>
      </c>
      <c r="BJ60" s="38">
        <f t="shared" si="14"/>
        <v>47422</v>
      </c>
      <c r="BK60" s="14" t="s">
        <v>0</v>
      </c>
      <c r="BL60" s="87" t="s">
        <v>372</v>
      </c>
      <c r="BM60" s="49" t="s">
        <v>9</v>
      </c>
      <c r="BN60" s="49" t="s">
        <v>15</v>
      </c>
      <c r="BO60" s="49" t="s">
        <v>11</v>
      </c>
      <c r="BP60" s="56"/>
      <c r="BQ60" s="3">
        <f t="shared" si="40"/>
        <v>45597</v>
      </c>
      <c r="BR60" s="3">
        <f t="shared" si="35"/>
        <v>45597</v>
      </c>
      <c r="BS60" s="3">
        <f t="shared" si="36"/>
        <v>45717</v>
      </c>
      <c r="BT60" s="3">
        <f t="shared" si="37"/>
        <v>45717</v>
      </c>
      <c r="BU60" s="3">
        <f>BW60-240</f>
        <v>45717</v>
      </c>
      <c r="BV60" s="3">
        <f t="shared" si="38"/>
        <v>45717</v>
      </c>
      <c r="BW60" s="3">
        <f t="shared" si="28"/>
        <v>45957</v>
      </c>
      <c r="BX60" s="3">
        <f t="shared" si="16"/>
        <v>45961</v>
      </c>
    </row>
    <row r="61" spans="1:76" ht="29.1" customHeight="1">
      <c r="A61" s="146" t="s">
        <v>373</v>
      </c>
      <c r="B61" s="146" t="s">
        <v>358</v>
      </c>
      <c r="C61" s="147" t="s">
        <v>374</v>
      </c>
      <c r="D61" s="148" t="str">
        <f t="shared" ca="1" si="25"/>
        <v>En cours</v>
      </c>
      <c r="E61" s="265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333">
        <f t="shared" si="26"/>
        <v>45923</v>
      </c>
      <c r="AP61"/>
      <c r="BB61" s="50" t="s">
        <v>371</v>
      </c>
      <c r="BC61" s="78" t="s">
        <v>373</v>
      </c>
      <c r="BD61" s="27" t="s">
        <v>262</v>
      </c>
      <c r="BE61" s="27" t="s">
        <v>262</v>
      </c>
      <c r="BF61" s="14" t="s">
        <v>179</v>
      </c>
      <c r="BG61" s="11">
        <v>44463</v>
      </c>
      <c r="BH61" s="43">
        <v>45923</v>
      </c>
      <c r="BI61" s="38">
        <f t="shared" si="41"/>
        <v>44469</v>
      </c>
      <c r="BJ61" s="38">
        <f t="shared" ref="BJ61:BJ93" si="42">IF(DAY(BH61)&lt;=15,DATE(YEAR(BH61),MONTH(BH61),1),EOMONTH(BH61,0))</f>
        <v>45930</v>
      </c>
      <c r="BK61" s="14" t="s">
        <v>0</v>
      </c>
      <c r="BL61" s="89" t="s">
        <v>375</v>
      </c>
      <c r="BM61" s="49" t="s">
        <v>9</v>
      </c>
      <c r="BN61" s="49" t="s">
        <v>15</v>
      </c>
      <c r="BO61" s="49"/>
      <c r="BP61" s="56"/>
      <c r="BQ61" s="3">
        <f t="shared" si="40"/>
        <v>44163</v>
      </c>
      <c r="BR61" s="3">
        <f t="shared" si="35"/>
        <v>44165</v>
      </c>
      <c r="BS61" s="3">
        <f t="shared" si="36"/>
        <v>44283</v>
      </c>
      <c r="BT61" s="3">
        <f t="shared" si="37"/>
        <v>44286</v>
      </c>
      <c r="BU61" s="3">
        <f>BW61-180</f>
        <v>44283</v>
      </c>
      <c r="BV61" s="3">
        <f t="shared" si="38"/>
        <v>44286</v>
      </c>
      <c r="BW61" s="3">
        <f t="shared" si="28"/>
        <v>44463</v>
      </c>
      <c r="BX61" s="3">
        <f t="shared" si="16"/>
        <v>44469</v>
      </c>
    </row>
    <row r="62" spans="1:76" ht="29.1" customHeight="1">
      <c r="A62" s="146" t="s">
        <v>74</v>
      </c>
      <c r="B62" s="146" t="s">
        <v>358</v>
      </c>
      <c r="C62" s="147" t="s">
        <v>374</v>
      </c>
      <c r="D62" s="148" t="str">
        <f t="shared" ca="1" si="25"/>
        <v>À venir</v>
      </c>
      <c r="E62" s="265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333">
        <f t="shared" si="26"/>
        <v>47384</v>
      </c>
      <c r="AP62"/>
      <c r="BB62" s="50" t="s">
        <v>371</v>
      </c>
      <c r="BC62" s="78" t="s">
        <v>66</v>
      </c>
      <c r="BD62" s="27" t="s">
        <v>262</v>
      </c>
      <c r="BE62" s="27"/>
      <c r="BF62" s="14" t="s">
        <v>179</v>
      </c>
      <c r="BG62" s="11">
        <f>BH61+1</f>
        <v>45924</v>
      </c>
      <c r="BH62" s="43">
        <f>BG62+1460</f>
        <v>47384</v>
      </c>
      <c r="BI62" s="38">
        <f t="shared" si="41"/>
        <v>45930</v>
      </c>
      <c r="BJ62" s="38">
        <f t="shared" si="42"/>
        <v>47391</v>
      </c>
      <c r="BK62" s="14" t="s">
        <v>0</v>
      </c>
      <c r="BL62" s="72" t="s">
        <v>375</v>
      </c>
      <c r="BM62" s="49" t="s">
        <v>9</v>
      </c>
      <c r="BN62" s="49" t="s">
        <v>15</v>
      </c>
      <c r="BO62" s="49"/>
      <c r="BP62" s="56"/>
      <c r="BQ62" s="3">
        <f t="shared" si="40"/>
        <v>45564</v>
      </c>
      <c r="BR62" s="3">
        <f t="shared" si="35"/>
        <v>45565</v>
      </c>
      <c r="BS62" s="3">
        <f t="shared" si="36"/>
        <v>45684</v>
      </c>
      <c r="BT62" s="3">
        <f t="shared" si="37"/>
        <v>45688</v>
      </c>
      <c r="BU62" s="3">
        <f>BW62-240</f>
        <v>45684</v>
      </c>
      <c r="BV62" s="3">
        <f t="shared" si="38"/>
        <v>45688</v>
      </c>
      <c r="BW62" s="3">
        <f t="shared" si="28"/>
        <v>45924</v>
      </c>
      <c r="BX62" s="3">
        <f t="shared" si="16"/>
        <v>45930</v>
      </c>
    </row>
    <row r="63" spans="1:76" ht="29.1" customHeight="1">
      <c r="A63" s="146" t="s">
        <v>376</v>
      </c>
      <c r="B63" s="146" t="s">
        <v>358</v>
      </c>
      <c r="C63" s="147" t="s">
        <v>377</v>
      </c>
      <c r="D63" s="148" t="str">
        <f t="shared" ca="1" si="25"/>
        <v>En cours</v>
      </c>
      <c r="E63" s="265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333">
        <f t="shared" si="26"/>
        <v>46341</v>
      </c>
      <c r="BB63" s="50" t="s">
        <v>378</v>
      </c>
      <c r="BC63" s="78" t="s">
        <v>376</v>
      </c>
      <c r="BD63" s="27" t="s">
        <v>262</v>
      </c>
      <c r="BE63" s="27" t="s">
        <v>262</v>
      </c>
      <c r="BF63" s="14" t="s">
        <v>53</v>
      </c>
      <c r="BG63" s="11">
        <v>44900</v>
      </c>
      <c r="BH63" s="43">
        <v>46341</v>
      </c>
      <c r="BI63" s="38">
        <f t="shared" si="41"/>
        <v>44896</v>
      </c>
      <c r="BJ63" s="38">
        <f t="shared" si="42"/>
        <v>46327</v>
      </c>
      <c r="BK63" s="14" t="s">
        <v>4</v>
      </c>
      <c r="BL63" s="89" t="s">
        <v>379</v>
      </c>
      <c r="BM63" s="49" t="s">
        <v>9</v>
      </c>
      <c r="BN63" s="49" t="s">
        <v>13</v>
      </c>
      <c r="BO63" s="49"/>
      <c r="BP63" s="56"/>
      <c r="BQ63" s="3">
        <f t="shared" si="40"/>
        <v>44600</v>
      </c>
      <c r="BR63" s="3">
        <f t="shared" si="35"/>
        <v>44593</v>
      </c>
      <c r="BS63" s="3">
        <f t="shared" si="36"/>
        <v>44720</v>
      </c>
      <c r="BT63" s="3">
        <f t="shared" si="37"/>
        <v>44713</v>
      </c>
      <c r="BU63" s="3">
        <f>BW63-180</f>
        <v>44720</v>
      </c>
      <c r="BV63" s="3">
        <f t="shared" si="38"/>
        <v>44713</v>
      </c>
      <c r="BW63" s="3">
        <f t="shared" si="28"/>
        <v>44900</v>
      </c>
      <c r="BX63" s="3">
        <f t="shared" si="16"/>
        <v>44896</v>
      </c>
    </row>
    <row r="64" spans="1:76" ht="29.1" customHeight="1">
      <c r="A64" s="146" t="s">
        <v>74</v>
      </c>
      <c r="B64" s="146" t="s">
        <v>358</v>
      </c>
      <c r="C64" s="147" t="s">
        <v>377</v>
      </c>
      <c r="D64" s="148" t="str">
        <f t="shared" ca="1" si="25"/>
        <v>À venir</v>
      </c>
      <c r="E64" s="265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333">
        <f t="shared" si="26"/>
        <v>47802</v>
      </c>
      <c r="BB64" s="50" t="s">
        <v>378</v>
      </c>
      <c r="BC64" s="78" t="s">
        <v>66</v>
      </c>
      <c r="BD64" s="60" t="s">
        <v>262</v>
      </c>
      <c r="BE64" s="27"/>
      <c r="BF64" s="14" t="s">
        <v>53</v>
      </c>
      <c r="BG64" s="11">
        <v>46342</v>
      </c>
      <c r="BH64" s="43">
        <v>47802</v>
      </c>
      <c r="BI64" s="38">
        <f t="shared" si="41"/>
        <v>46356</v>
      </c>
      <c r="BJ64" s="38">
        <f t="shared" si="42"/>
        <v>47788</v>
      </c>
      <c r="BK64" s="14" t="s">
        <v>4</v>
      </c>
      <c r="BL64" s="89" t="s">
        <v>379</v>
      </c>
      <c r="BM64" s="49" t="s">
        <v>9</v>
      </c>
      <c r="BN64" s="49" t="s">
        <v>13</v>
      </c>
      <c r="BO64" s="49" t="s">
        <v>11</v>
      </c>
      <c r="BP64" s="56"/>
      <c r="BQ64" s="3">
        <f t="shared" si="40"/>
        <v>46042</v>
      </c>
      <c r="BR64" s="3">
        <f t="shared" si="35"/>
        <v>46053</v>
      </c>
      <c r="BS64" s="3">
        <f t="shared" si="36"/>
        <v>46162</v>
      </c>
      <c r="BT64" s="19">
        <f t="shared" si="37"/>
        <v>46173</v>
      </c>
      <c r="BU64" s="3">
        <f>BW64-180</f>
        <v>46162</v>
      </c>
      <c r="BV64" s="19">
        <f t="shared" si="38"/>
        <v>46173</v>
      </c>
      <c r="BW64" s="3">
        <f t="shared" si="28"/>
        <v>46342</v>
      </c>
      <c r="BX64" s="19">
        <f t="shared" si="16"/>
        <v>46356</v>
      </c>
    </row>
    <row r="65" spans="1:76" ht="29.1" customHeight="1">
      <c r="A65" s="146" t="s">
        <v>380</v>
      </c>
      <c r="B65" s="146" t="s">
        <v>358</v>
      </c>
      <c r="C65" s="147" t="s">
        <v>367</v>
      </c>
      <c r="D65" s="148" t="str">
        <f t="shared" ca="1" si="25"/>
        <v>En cours</v>
      </c>
      <c r="E65" s="265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333">
        <f t="shared" si="26"/>
        <v>45943</v>
      </c>
      <c r="BB65" s="50" t="s">
        <v>304</v>
      </c>
      <c r="BC65" s="78" t="s">
        <v>380</v>
      </c>
      <c r="BD65" s="27" t="s">
        <v>262</v>
      </c>
      <c r="BE65" s="27" t="s">
        <v>262</v>
      </c>
      <c r="BF65" s="14" t="s">
        <v>53</v>
      </c>
      <c r="BG65" s="11">
        <v>44491</v>
      </c>
      <c r="BH65" s="43">
        <v>45943</v>
      </c>
      <c r="BI65" s="38">
        <f t="shared" si="41"/>
        <v>44500</v>
      </c>
      <c r="BJ65" s="38">
        <f t="shared" si="42"/>
        <v>45931</v>
      </c>
      <c r="BK65" s="14" t="s">
        <v>0</v>
      </c>
      <c r="BL65" s="72" t="s">
        <v>381</v>
      </c>
      <c r="BM65" s="49" t="s">
        <v>9</v>
      </c>
      <c r="BN65" s="49" t="s">
        <v>10</v>
      </c>
      <c r="BO65" s="49"/>
      <c r="BP65" s="56"/>
      <c r="BQ65" s="3">
        <f t="shared" si="40"/>
        <v>44191</v>
      </c>
      <c r="BR65" s="3">
        <f t="shared" si="35"/>
        <v>44196</v>
      </c>
      <c r="BS65" s="3">
        <f t="shared" si="36"/>
        <v>44311</v>
      </c>
      <c r="BT65" s="3">
        <f t="shared" si="37"/>
        <v>44316</v>
      </c>
      <c r="BU65" s="3">
        <f>BW65-180</f>
        <v>44311</v>
      </c>
      <c r="BV65" s="3">
        <f t="shared" si="38"/>
        <v>44316</v>
      </c>
      <c r="BW65" s="3">
        <f t="shared" si="28"/>
        <v>44491</v>
      </c>
      <c r="BX65" s="3">
        <f t="shared" si="16"/>
        <v>44500</v>
      </c>
    </row>
    <row r="66" spans="1:76" ht="29.1" customHeight="1">
      <c r="A66" s="146" t="s">
        <v>74</v>
      </c>
      <c r="B66" s="146" t="s">
        <v>358</v>
      </c>
      <c r="C66" s="147" t="s">
        <v>367</v>
      </c>
      <c r="D66" s="148" t="str">
        <f t="shared" ca="1" si="25"/>
        <v>À venir</v>
      </c>
      <c r="E66" s="265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333">
        <f t="shared" si="26"/>
        <v>47404</v>
      </c>
      <c r="BB66" s="50" t="s">
        <v>304</v>
      </c>
      <c r="BC66" s="78" t="s">
        <v>66</v>
      </c>
      <c r="BD66" s="60" t="s">
        <v>262</v>
      </c>
      <c r="BE66" s="27"/>
      <c r="BF66" s="14" t="s">
        <v>53</v>
      </c>
      <c r="BG66" s="11">
        <v>45944</v>
      </c>
      <c r="BH66" s="43">
        <v>47404</v>
      </c>
      <c r="BI66" s="38">
        <f t="shared" si="41"/>
        <v>45931</v>
      </c>
      <c r="BJ66" s="38">
        <f t="shared" si="42"/>
        <v>47392</v>
      </c>
      <c r="BK66" s="14" t="s">
        <v>0</v>
      </c>
      <c r="BL66" s="72" t="s">
        <v>381</v>
      </c>
      <c r="BM66" s="49" t="s">
        <v>9</v>
      </c>
      <c r="BN66" s="49" t="s">
        <v>10</v>
      </c>
      <c r="BO66" s="49"/>
      <c r="BP66" s="56"/>
      <c r="BQ66" s="3">
        <f t="shared" si="40"/>
        <v>45644</v>
      </c>
      <c r="BR66" s="3">
        <f t="shared" si="35"/>
        <v>45657</v>
      </c>
      <c r="BS66" s="3">
        <f t="shared" si="36"/>
        <v>45764</v>
      </c>
      <c r="BT66" s="23">
        <f t="shared" si="37"/>
        <v>45777</v>
      </c>
      <c r="BU66" s="3">
        <f>BW66-180</f>
        <v>45764</v>
      </c>
      <c r="BV66" s="23">
        <f t="shared" si="38"/>
        <v>45777</v>
      </c>
      <c r="BW66" s="3">
        <f t="shared" si="28"/>
        <v>45944</v>
      </c>
      <c r="BX66" s="23">
        <f t="shared" si="16"/>
        <v>45931</v>
      </c>
    </row>
    <row r="67" spans="1:76" ht="29.1" customHeight="1">
      <c r="A67" s="146" t="s">
        <v>382</v>
      </c>
      <c r="B67" s="146" t="s">
        <v>358</v>
      </c>
      <c r="C67" s="147" t="s">
        <v>383</v>
      </c>
      <c r="D67" s="148" t="str">
        <f t="shared" ca="1" si="25"/>
        <v>En cours</v>
      </c>
      <c r="E67" s="265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333">
        <f t="shared" si="26"/>
        <v>46760</v>
      </c>
      <c r="BB67" s="50" t="s">
        <v>384</v>
      </c>
      <c r="BC67" s="78" t="s">
        <v>382</v>
      </c>
      <c r="BD67" s="27" t="s">
        <v>262</v>
      </c>
      <c r="BE67" s="27" t="s">
        <v>262</v>
      </c>
      <c r="BF67" s="14" t="s">
        <v>179</v>
      </c>
      <c r="BG67" s="11">
        <v>45300</v>
      </c>
      <c r="BH67" s="43">
        <f>BG67+1460</f>
        <v>46760</v>
      </c>
      <c r="BI67" s="38">
        <f t="shared" si="41"/>
        <v>45292</v>
      </c>
      <c r="BJ67" s="38">
        <f t="shared" si="42"/>
        <v>46753</v>
      </c>
      <c r="BK67" s="14" t="s">
        <v>0</v>
      </c>
      <c r="BL67" s="72" t="s">
        <v>385</v>
      </c>
      <c r="BM67" s="49" t="s">
        <v>9</v>
      </c>
      <c r="BN67" s="49" t="s">
        <v>10</v>
      </c>
      <c r="BO67" s="49"/>
      <c r="BP67" s="56"/>
      <c r="BQ67" s="3">
        <f t="shared" si="40"/>
        <v>44950</v>
      </c>
      <c r="BR67" s="3">
        <f t="shared" si="35"/>
        <v>44957</v>
      </c>
      <c r="BS67" s="3">
        <f t="shared" si="36"/>
        <v>45070</v>
      </c>
      <c r="BT67" s="3">
        <f t="shared" si="37"/>
        <v>45077</v>
      </c>
      <c r="BU67" s="3">
        <f>BW67-230</f>
        <v>45070</v>
      </c>
      <c r="BV67" s="3">
        <f t="shared" si="38"/>
        <v>45077</v>
      </c>
      <c r="BW67" s="3">
        <f t="shared" si="28"/>
        <v>45300</v>
      </c>
      <c r="BX67" s="3">
        <f t="shared" si="16"/>
        <v>45292</v>
      </c>
    </row>
    <row r="68" spans="1:76" ht="39" customHeight="1">
      <c r="A68" s="146" t="s">
        <v>386</v>
      </c>
      <c r="B68" s="146" t="s">
        <v>358</v>
      </c>
      <c r="C68" s="147" t="s">
        <v>387</v>
      </c>
      <c r="D68" s="148" t="str">
        <f t="shared" ca="1" si="25"/>
        <v>En cours</v>
      </c>
      <c r="E68" s="265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333">
        <f t="shared" si="26"/>
        <v>46832</v>
      </c>
      <c r="BB68" s="50" t="s">
        <v>388</v>
      </c>
      <c r="BC68" s="78" t="s">
        <v>386</v>
      </c>
      <c r="BD68" s="27" t="s">
        <v>262</v>
      </c>
      <c r="BE68" s="27" t="s">
        <v>262</v>
      </c>
      <c r="BF68" s="14" t="s">
        <v>53</v>
      </c>
      <c r="BG68" s="11">
        <v>45372</v>
      </c>
      <c r="BH68" s="43">
        <f>BG68+1460</f>
        <v>46832</v>
      </c>
      <c r="BI68" s="38">
        <f t="shared" si="41"/>
        <v>45382</v>
      </c>
      <c r="BJ68" s="38">
        <f t="shared" si="42"/>
        <v>46843</v>
      </c>
      <c r="BK68" s="14" t="s">
        <v>2</v>
      </c>
      <c r="BL68" s="87" t="s">
        <v>389</v>
      </c>
      <c r="BM68" s="49" t="s">
        <v>9</v>
      </c>
      <c r="BN68" s="49" t="s">
        <v>13</v>
      </c>
      <c r="BO68" s="49" t="s">
        <v>11</v>
      </c>
      <c r="BP68" s="56"/>
      <c r="BQ68" s="3">
        <f t="shared" si="40"/>
        <v>45072</v>
      </c>
      <c r="BR68" s="3">
        <f t="shared" si="35"/>
        <v>45077</v>
      </c>
      <c r="BS68" s="3">
        <f t="shared" si="36"/>
        <v>45192</v>
      </c>
      <c r="BT68" s="3">
        <f t="shared" si="37"/>
        <v>45199</v>
      </c>
      <c r="BU68" s="3">
        <f>BW68-180</f>
        <v>45192</v>
      </c>
      <c r="BV68" s="3">
        <f t="shared" si="38"/>
        <v>45199</v>
      </c>
      <c r="BW68" s="3">
        <f t="shared" si="28"/>
        <v>45372</v>
      </c>
      <c r="BX68" s="3">
        <f t="shared" si="16"/>
        <v>45382</v>
      </c>
    </row>
    <row r="69" spans="1:76" ht="29.1" customHeight="1">
      <c r="A69" s="146" t="s">
        <v>390</v>
      </c>
      <c r="B69" s="146" t="s">
        <v>358</v>
      </c>
      <c r="C69" s="147" t="s">
        <v>391</v>
      </c>
      <c r="D69" s="148" t="str">
        <f t="shared" ca="1" si="25"/>
        <v>En cours</v>
      </c>
      <c r="E69" s="265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333">
        <f t="shared" si="26"/>
        <v>45437</v>
      </c>
      <c r="BB69" s="50" t="s">
        <v>390</v>
      </c>
      <c r="BC69" s="78" t="s">
        <v>390</v>
      </c>
      <c r="BD69" s="60" t="s">
        <v>262</v>
      </c>
      <c r="BE69" s="27" t="s">
        <v>262</v>
      </c>
      <c r="BF69" s="14" t="s">
        <v>53</v>
      </c>
      <c r="BG69" s="11">
        <v>43976</v>
      </c>
      <c r="BH69" s="43">
        <v>45437</v>
      </c>
      <c r="BI69" s="38">
        <f t="shared" si="41"/>
        <v>43982</v>
      </c>
      <c r="BJ69" s="38">
        <f t="shared" si="42"/>
        <v>45443</v>
      </c>
      <c r="BK69" s="14" t="s">
        <v>0</v>
      </c>
      <c r="BL69" s="72" t="s">
        <v>392</v>
      </c>
      <c r="BM69" s="49" t="s">
        <v>9</v>
      </c>
      <c r="BN69" s="49" t="s">
        <v>15</v>
      </c>
      <c r="BO69" s="49"/>
      <c r="BP69" s="56"/>
      <c r="BQ69" s="3">
        <f t="shared" si="40"/>
        <v>43676</v>
      </c>
      <c r="BR69" s="3">
        <f t="shared" si="35"/>
        <v>43677</v>
      </c>
      <c r="BS69" s="3">
        <f t="shared" si="36"/>
        <v>43796</v>
      </c>
      <c r="BT69" s="3">
        <f t="shared" si="37"/>
        <v>43799</v>
      </c>
      <c r="BU69" s="3">
        <f>BW69-180</f>
        <v>43796</v>
      </c>
      <c r="BV69" s="3">
        <f t="shared" si="38"/>
        <v>43799</v>
      </c>
      <c r="BW69" s="3">
        <f t="shared" si="28"/>
        <v>43976</v>
      </c>
      <c r="BX69" s="3">
        <f t="shared" si="16"/>
        <v>43982</v>
      </c>
    </row>
    <row r="70" spans="1:76" ht="29.1" customHeight="1">
      <c r="A70" s="146" t="s">
        <v>74</v>
      </c>
      <c r="B70" s="146" t="s">
        <v>358</v>
      </c>
      <c r="C70" s="147" t="s">
        <v>391</v>
      </c>
      <c r="D70" s="148" t="str">
        <f t="shared" ca="1" si="25"/>
        <v>À venir</v>
      </c>
      <c r="E70" s="265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333">
        <f t="shared" si="26"/>
        <v>46898</v>
      </c>
      <c r="BB70" s="50" t="s">
        <v>390</v>
      </c>
      <c r="BC70" s="78" t="s">
        <v>393</v>
      </c>
      <c r="BD70" s="27" t="s">
        <v>262</v>
      </c>
      <c r="BE70" s="27" t="s">
        <v>262</v>
      </c>
      <c r="BF70" s="14" t="s">
        <v>53</v>
      </c>
      <c r="BG70" s="11">
        <f>BH69+1</f>
        <v>45438</v>
      </c>
      <c r="BH70" s="43">
        <f>BG70+1460</f>
        <v>46898</v>
      </c>
      <c r="BI70" s="38">
        <f t="shared" si="41"/>
        <v>45443</v>
      </c>
      <c r="BJ70" s="38">
        <f t="shared" si="42"/>
        <v>46904</v>
      </c>
      <c r="BK70" s="14" t="s">
        <v>0</v>
      </c>
      <c r="BL70" s="72" t="s">
        <v>392</v>
      </c>
      <c r="BM70" s="49" t="s">
        <v>9</v>
      </c>
      <c r="BN70" s="49" t="s">
        <v>15</v>
      </c>
      <c r="BO70" s="49"/>
      <c r="BP70" s="56" t="s">
        <v>10</v>
      </c>
      <c r="BQ70" s="3">
        <f t="shared" si="40"/>
        <v>45203</v>
      </c>
      <c r="BR70" s="3">
        <f t="shared" si="35"/>
        <v>45200</v>
      </c>
      <c r="BS70" s="3">
        <f t="shared" si="36"/>
        <v>45323</v>
      </c>
      <c r="BT70" s="23">
        <f t="shared" si="37"/>
        <v>45323</v>
      </c>
      <c r="BU70" s="3">
        <f>BW70-115</f>
        <v>45323</v>
      </c>
      <c r="BV70" s="23">
        <f t="shared" si="38"/>
        <v>45323</v>
      </c>
      <c r="BW70" s="3">
        <f t="shared" si="28"/>
        <v>45438</v>
      </c>
      <c r="BX70" s="23">
        <f t="shared" si="16"/>
        <v>45443</v>
      </c>
    </row>
    <row r="71" spans="1:76" ht="29.1">
      <c r="A71" s="146" t="s">
        <v>394</v>
      </c>
      <c r="B71" s="146" t="s">
        <v>358</v>
      </c>
      <c r="C71" s="147" t="s">
        <v>395</v>
      </c>
      <c r="D71" s="148" t="str">
        <f t="shared" ca="1" si="25"/>
        <v>En cours</v>
      </c>
      <c r="E71" s="265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333">
        <f t="shared" si="26"/>
        <v>45437</v>
      </c>
      <c r="BB71" s="50" t="s">
        <v>394</v>
      </c>
      <c r="BC71" s="78" t="s">
        <v>394</v>
      </c>
      <c r="BD71" s="27" t="s">
        <v>262</v>
      </c>
      <c r="BE71" s="27" t="s">
        <v>262</v>
      </c>
      <c r="BF71" s="14" t="s">
        <v>179</v>
      </c>
      <c r="BG71" s="11">
        <v>43976</v>
      </c>
      <c r="BH71" s="43">
        <v>45437</v>
      </c>
      <c r="BI71" s="38">
        <f t="shared" si="41"/>
        <v>43982</v>
      </c>
      <c r="BJ71" s="38">
        <f t="shared" si="42"/>
        <v>45443</v>
      </c>
      <c r="BK71" s="14" t="s">
        <v>0</v>
      </c>
      <c r="BL71" s="72" t="s">
        <v>396</v>
      </c>
      <c r="BM71" s="49" t="s">
        <v>9</v>
      </c>
      <c r="BN71" s="49" t="s">
        <v>15</v>
      </c>
      <c r="BO71" s="49"/>
      <c r="BP71" s="56"/>
      <c r="BQ71" s="3">
        <f t="shared" si="40"/>
        <v>43676</v>
      </c>
      <c r="BR71" s="3">
        <f t="shared" si="35"/>
        <v>43677</v>
      </c>
      <c r="BS71" s="3">
        <f t="shared" si="36"/>
        <v>43796</v>
      </c>
      <c r="BT71" s="3">
        <f t="shared" si="37"/>
        <v>43799</v>
      </c>
      <c r="BU71" s="3">
        <f>BW71-180</f>
        <v>43796</v>
      </c>
      <c r="BV71" s="3">
        <f t="shared" si="38"/>
        <v>43799</v>
      </c>
      <c r="BW71" s="3">
        <f t="shared" si="28"/>
        <v>43976</v>
      </c>
      <c r="BX71" s="3">
        <f t="shared" ref="BX71:BX100" si="43">IF(DAY(BW71)&lt;=15,DATE(YEAR(BW71),MONTH(BW71),1),EOMONTH(BW71,0))</f>
        <v>43982</v>
      </c>
    </row>
    <row r="72" spans="1:76" ht="29.1" customHeight="1">
      <c r="A72" s="146" t="s">
        <v>74</v>
      </c>
      <c r="B72" s="146" t="s">
        <v>358</v>
      </c>
      <c r="C72" s="147" t="s">
        <v>395</v>
      </c>
      <c r="D72" s="148" t="str">
        <f t="shared" ref="D72:D100" ca="1" si="44">IF(BH72&lt;TODAY(),"Terminé",(IF(BG72&gt;=TODAY(),"À venir","En cours")))</f>
        <v>À venir</v>
      </c>
      <c r="E72" s="265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333">
        <f t="shared" ref="AO72:AO100" si="45">BH72</f>
        <v>46898</v>
      </c>
      <c r="BB72" s="50" t="s">
        <v>394</v>
      </c>
      <c r="BC72" s="78" t="s">
        <v>397</v>
      </c>
      <c r="BD72" s="27" t="s">
        <v>262</v>
      </c>
      <c r="BE72" s="27" t="s">
        <v>262</v>
      </c>
      <c r="BF72" s="61" t="s">
        <v>179</v>
      </c>
      <c r="BG72" s="11">
        <f>BH71+1</f>
        <v>45438</v>
      </c>
      <c r="BH72" s="43">
        <f>BG72+1460</f>
        <v>46898</v>
      </c>
      <c r="BI72" s="38">
        <f t="shared" si="41"/>
        <v>45443</v>
      </c>
      <c r="BJ72" s="38">
        <f t="shared" si="42"/>
        <v>46904</v>
      </c>
      <c r="BK72" s="14" t="s">
        <v>0</v>
      </c>
      <c r="BL72" s="92" t="s">
        <v>396</v>
      </c>
      <c r="BM72" s="49" t="s">
        <v>9</v>
      </c>
      <c r="BN72" s="49" t="s">
        <v>15</v>
      </c>
      <c r="BO72" s="49"/>
      <c r="BP72" s="56" t="s">
        <v>10</v>
      </c>
      <c r="BQ72" s="3">
        <f t="shared" si="40"/>
        <v>45218</v>
      </c>
      <c r="BR72" s="3">
        <f t="shared" si="35"/>
        <v>45230</v>
      </c>
      <c r="BS72" s="3">
        <f t="shared" si="36"/>
        <v>45338</v>
      </c>
      <c r="BT72" s="3">
        <f t="shared" si="37"/>
        <v>45351</v>
      </c>
      <c r="BU72" s="3">
        <f>BW72-100</f>
        <v>45338</v>
      </c>
      <c r="BV72" s="3">
        <f t="shared" si="38"/>
        <v>45351</v>
      </c>
      <c r="BW72" s="3">
        <f t="shared" ref="BW72:BW100" si="46">BG72</f>
        <v>45438</v>
      </c>
      <c r="BX72" s="3">
        <f t="shared" si="43"/>
        <v>45443</v>
      </c>
    </row>
    <row r="73" spans="1:76" ht="29.1" customHeight="1">
      <c r="A73" s="146" t="s">
        <v>74</v>
      </c>
      <c r="B73" s="146" t="s">
        <v>358</v>
      </c>
      <c r="C73" s="147" t="s">
        <v>398</v>
      </c>
      <c r="D73" s="148" t="str">
        <f t="shared" ca="1" si="44"/>
        <v>À venir</v>
      </c>
      <c r="E73" s="265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333">
        <f t="shared" si="45"/>
        <v>46902</v>
      </c>
      <c r="BB73" s="50" t="s">
        <v>399</v>
      </c>
      <c r="BC73" s="78" t="s">
        <v>400</v>
      </c>
      <c r="BD73" s="27"/>
      <c r="BE73" s="27" t="s">
        <v>262</v>
      </c>
      <c r="BF73" s="61"/>
      <c r="BG73" s="11">
        <v>45442</v>
      </c>
      <c r="BH73" s="43">
        <v>46902</v>
      </c>
      <c r="BI73" s="38">
        <f>IF(DAY(BG73)&lt;=15,DATE(YEAR(BG73),MONTH(BG73),1),EOMONTH(BG73,0))</f>
        <v>45443</v>
      </c>
      <c r="BJ73" s="38">
        <f>IF(DAY(BH73)&lt;=15,DATE(YEAR(BH73),MONTH(BH73),1),EOMONTH(BH73,0))</f>
        <v>46904</v>
      </c>
      <c r="BK73" s="14"/>
      <c r="BL73" s="379" t="s">
        <v>401</v>
      </c>
      <c r="BM73" s="49"/>
      <c r="BN73" s="49"/>
      <c r="BO73" s="49"/>
      <c r="BP73" s="56"/>
      <c r="BQ73" s="3">
        <f t="shared" ref="BQ73" si="47">BS73-120</f>
        <v>45222</v>
      </c>
      <c r="BR73" s="3">
        <f t="shared" ref="BR73" si="48">IF(DAY(BQ73)&lt;=15,DATE(YEAR(BQ73),MONTH(BQ73),1),EOMONTH(BQ73,0))</f>
        <v>45230</v>
      </c>
      <c r="BS73" s="3">
        <f t="shared" ref="BS73" si="49">BU73</f>
        <v>45342</v>
      </c>
      <c r="BT73" s="3">
        <f t="shared" ref="BT73" si="50">IF(DAY(BS73)&lt;=15,DATE(YEAR(BS73),MONTH(BS73),1),EOMONTH(BS73,0))</f>
        <v>45351</v>
      </c>
      <c r="BU73" s="3">
        <f>BW73-100</f>
        <v>45342</v>
      </c>
      <c r="BV73" s="3">
        <f t="shared" ref="BV73" si="51">IF(DAY(BU73)&lt;=15,DATE(YEAR(BU73),MONTH(BU73),1),EOMONTH(BU73,0))</f>
        <v>45351</v>
      </c>
      <c r="BW73" s="3">
        <f t="shared" ref="BW73" si="52">BG73</f>
        <v>45442</v>
      </c>
      <c r="BX73" s="3">
        <f t="shared" ref="BX73" si="53">IF(DAY(BW73)&lt;=15,DATE(YEAR(BW73),MONTH(BW73),1),EOMONTH(BW73,0))</f>
        <v>45443</v>
      </c>
    </row>
    <row r="74" spans="1:76" ht="29.1" customHeight="1">
      <c r="A74" s="146" t="s">
        <v>402</v>
      </c>
      <c r="B74" s="146" t="s">
        <v>358</v>
      </c>
      <c r="C74" s="147" t="s">
        <v>403</v>
      </c>
      <c r="D74" s="148" t="str">
        <f t="shared" ca="1" si="44"/>
        <v>En cours</v>
      </c>
      <c r="E74" s="265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333">
        <f t="shared" si="45"/>
        <v>45403</v>
      </c>
      <c r="BB74" s="50" t="s">
        <v>402</v>
      </c>
      <c r="BC74" s="78" t="s">
        <v>402</v>
      </c>
      <c r="BD74" s="27" t="s">
        <v>262</v>
      </c>
      <c r="BE74" s="27" t="s">
        <v>262</v>
      </c>
      <c r="BF74" s="14" t="s">
        <v>53</v>
      </c>
      <c r="BG74" s="11">
        <v>43943</v>
      </c>
      <c r="BH74" s="43">
        <v>45403</v>
      </c>
      <c r="BI74" s="38">
        <f>IF(DAY(BG74)&lt;=15,DATE(YEAR(BG74),MONTH(BG74),1),EOMONTH(BG74,0))</f>
        <v>43951</v>
      </c>
      <c r="BJ74" s="38">
        <f>IF(DAY(BH74)&lt;=15,DATE(YEAR(BH74),MONTH(BH74),1),EOMONTH(BH74,0))</f>
        <v>45412</v>
      </c>
      <c r="BK74" s="14" t="s">
        <v>0</v>
      </c>
      <c r="BL74" s="72" t="s">
        <v>404</v>
      </c>
      <c r="BM74" s="49" t="s">
        <v>9</v>
      </c>
      <c r="BN74" s="49" t="s">
        <v>10</v>
      </c>
      <c r="BO74" s="49"/>
      <c r="BP74" s="56"/>
      <c r="BQ74" s="3">
        <f t="shared" si="40"/>
        <v>43643</v>
      </c>
      <c r="BR74" s="3">
        <f t="shared" si="35"/>
        <v>43646</v>
      </c>
      <c r="BS74" s="3">
        <f t="shared" si="36"/>
        <v>43763</v>
      </c>
      <c r="BT74" s="3">
        <f t="shared" si="37"/>
        <v>43769</v>
      </c>
      <c r="BU74" s="3">
        <f>BW74-180</f>
        <v>43763</v>
      </c>
      <c r="BV74" s="3">
        <f t="shared" si="38"/>
        <v>43769</v>
      </c>
      <c r="BW74" s="3">
        <f t="shared" si="46"/>
        <v>43943</v>
      </c>
      <c r="BX74" s="3">
        <f t="shared" si="43"/>
        <v>43951</v>
      </c>
    </row>
    <row r="75" spans="1:76" ht="29.1" customHeight="1">
      <c r="A75" s="146" t="s">
        <v>74</v>
      </c>
      <c r="B75" s="146" t="s">
        <v>358</v>
      </c>
      <c r="C75" s="147" t="s">
        <v>403</v>
      </c>
      <c r="D75" s="148" t="str">
        <f t="shared" ca="1" si="44"/>
        <v>À venir</v>
      </c>
      <c r="E75" s="265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333">
        <f t="shared" si="45"/>
        <v>47026</v>
      </c>
      <c r="BB75" s="50" t="s">
        <v>402</v>
      </c>
      <c r="BC75" s="78" t="s">
        <v>66</v>
      </c>
      <c r="BD75" s="27" t="s">
        <v>262</v>
      </c>
      <c r="BE75" s="27"/>
      <c r="BF75" s="14" t="s">
        <v>53</v>
      </c>
      <c r="BG75" s="11">
        <v>45566</v>
      </c>
      <c r="BH75" s="43">
        <f>BG75+1460</f>
        <v>47026</v>
      </c>
      <c r="BI75" s="38">
        <f t="shared" si="41"/>
        <v>45566</v>
      </c>
      <c r="BJ75" s="38">
        <f t="shared" si="42"/>
        <v>47026</v>
      </c>
      <c r="BK75" s="14" t="s">
        <v>0</v>
      </c>
      <c r="BL75" s="72" t="s">
        <v>404</v>
      </c>
      <c r="BM75" s="49" t="s">
        <v>9</v>
      </c>
      <c r="BN75" s="49" t="s">
        <v>10</v>
      </c>
      <c r="BO75" s="49" t="s">
        <v>11</v>
      </c>
      <c r="BP75" s="56"/>
      <c r="BQ75" s="3">
        <f>BS75-150</f>
        <v>45236</v>
      </c>
      <c r="BR75" s="3">
        <f t="shared" si="35"/>
        <v>45231</v>
      </c>
      <c r="BS75" s="3">
        <f t="shared" si="36"/>
        <v>45386</v>
      </c>
      <c r="BT75" s="3">
        <f t="shared" si="37"/>
        <v>45383</v>
      </c>
      <c r="BU75" s="3">
        <f>BW75-180</f>
        <v>45386</v>
      </c>
      <c r="BV75" s="3">
        <f t="shared" si="38"/>
        <v>45383</v>
      </c>
      <c r="BW75" s="3">
        <f t="shared" si="46"/>
        <v>45566</v>
      </c>
      <c r="BX75" s="3">
        <f t="shared" si="43"/>
        <v>45566</v>
      </c>
    </row>
    <row r="76" spans="1:76" ht="29.1" customHeight="1">
      <c r="A76" s="146" t="s">
        <v>405</v>
      </c>
      <c r="B76" s="146" t="s">
        <v>358</v>
      </c>
      <c r="C76" s="147" t="s">
        <v>406</v>
      </c>
      <c r="D76" s="148" t="str">
        <f t="shared" ca="1" si="44"/>
        <v>En cours</v>
      </c>
      <c r="E76" s="265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333">
        <f t="shared" si="45"/>
        <v>45465</v>
      </c>
      <c r="BB76" s="50" t="s">
        <v>405</v>
      </c>
      <c r="BC76" s="78" t="s">
        <v>405</v>
      </c>
      <c r="BD76" s="27" t="s">
        <v>262</v>
      </c>
      <c r="BE76" s="27" t="s">
        <v>262</v>
      </c>
      <c r="BF76" s="14" t="s">
        <v>53</v>
      </c>
      <c r="BG76" s="11">
        <v>43922</v>
      </c>
      <c r="BH76" s="43">
        <v>45465</v>
      </c>
      <c r="BI76" s="38">
        <f t="shared" si="41"/>
        <v>43922</v>
      </c>
      <c r="BJ76" s="38">
        <f t="shared" si="42"/>
        <v>45473</v>
      </c>
      <c r="BK76" s="14" t="s">
        <v>4</v>
      </c>
      <c r="BL76" s="72" t="s">
        <v>407</v>
      </c>
      <c r="BM76" s="49" t="s">
        <v>9</v>
      </c>
      <c r="BN76" s="49" t="s">
        <v>10</v>
      </c>
      <c r="BO76" s="49"/>
      <c r="BP76" s="56"/>
      <c r="BQ76" s="3">
        <f>BS76-120</f>
        <v>43622</v>
      </c>
      <c r="BR76" s="3">
        <f t="shared" si="35"/>
        <v>43617</v>
      </c>
      <c r="BS76" s="3">
        <f t="shared" si="36"/>
        <v>43742</v>
      </c>
      <c r="BT76" s="3">
        <f t="shared" si="37"/>
        <v>43739</v>
      </c>
      <c r="BU76" s="3">
        <f>BW76-180</f>
        <v>43742</v>
      </c>
      <c r="BV76" s="3">
        <f t="shared" si="38"/>
        <v>43739</v>
      </c>
      <c r="BW76" s="3">
        <f t="shared" si="46"/>
        <v>43922</v>
      </c>
      <c r="BX76" s="3">
        <f t="shared" si="43"/>
        <v>43922</v>
      </c>
    </row>
    <row r="77" spans="1:76" ht="29.1" customHeight="1">
      <c r="A77" s="146" t="s">
        <v>74</v>
      </c>
      <c r="B77" s="146" t="s">
        <v>358</v>
      </c>
      <c r="C77" s="147" t="s">
        <v>406</v>
      </c>
      <c r="D77" s="148" t="str">
        <f t="shared" ca="1" si="44"/>
        <v>À venir</v>
      </c>
      <c r="E77" s="265"/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333">
        <f t="shared" si="45"/>
        <v>46926</v>
      </c>
      <c r="BB77" s="50" t="s">
        <v>405</v>
      </c>
      <c r="BC77" s="78" t="s">
        <v>408</v>
      </c>
      <c r="BD77" s="27" t="s">
        <v>262</v>
      </c>
      <c r="BE77" s="27" t="s">
        <v>262</v>
      </c>
      <c r="BF77" s="61" t="s">
        <v>53</v>
      </c>
      <c r="BG77" s="11">
        <v>45466</v>
      </c>
      <c r="BH77" s="43">
        <f>BG77+1460</f>
        <v>46926</v>
      </c>
      <c r="BI77" s="38">
        <f t="shared" si="41"/>
        <v>45473</v>
      </c>
      <c r="BJ77" s="38">
        <f t="shared" si="42"/>
        <v>46934</v>
      </c>
      <c r="BK77" s="14" t="s">
        <v>4</v>
      </c>
      <c r="BL77" s="72" t="s">
        <v>407</v>
      </c>
      <c r="BM77" s="49" t="s">
        <v>9</v>
      </c>
      <c r="BN77" s="49" t="s">
        <v>10</v>
      </c>
      <c r="BO77" s="49" t="s">
        <v>11</v>
      </c>
      <c r="BP77" s="56"/>
      <c r="BQ77" s="3">
        <f>BS77-120</f>
        <v>45256</v>
      </c>
      <c r="BR77" s="3">
        <f t="shared" si="35"/>
        <v>45260</v>
      </c>
      <c r="BS77" s="3">
        <f t="shared" si="36"/>
        <v>45376</v>
      </c>
      <c r="BT77" s="3">
        <f t="shared" si="37"/>
        <v>45382</v>
      </c>
      <c r="BU77" s="3">
        <f>BW77-90</f>
        <v>45376</v>
      </c>
      <c r="BV77" s="3">
        <f t="shared" si="38"/>
        <v>45382</v>
      </c>
      <c r="BW77" s="3">
        <f t="shared" si="46"/>
        <v>45466</v>
      </c>
      <c r="BX77" s="3">
        <f t="shared" si="43"/>
        <v>45473</v>
      </c>
    </row>
    <row r="78" spans="1:76" ht="29.1" customHeight="1">
      <c r="A78" s="146" t="s">
        <v>409</v>
      </c>
      <c r="B78" s="146" t="s">
        <v>358</v>
      </c>
      <c r="C78" s="147" t="s">
        <v>410</v>
      </c>
      <c r="D78" s="148" t="str">
        <f t="shared" ca="1" si="44"/>
        <v>En cours</v>
      </c>
      <c r="E78" s="265"/>
      <c r="F78" s="266"/>
      <c r="G78" s="266"/>
      <c r="H78" s="266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6"/>
      <c r="AI78" s="266"/>
      <c r="AJ78" s="266"/>
      <c r="AK78" s="266"/>
      <c r="AL78" s="266"/>
      <c r="AM78" s="266"/>
      <c r="AN78" s="266"/>
      <c r="AO78" s="333">
        <f t="shared" si="45"/>
        <v>45675</v>
      </c>
      <c r="BB78" s="50" t="s">
        <v>409</v>
      </c>
      <c r="BC78" s="78" t="s">
        <v>409</v>
      </c>
      <c r="BD78" s="27" t="s">
        <v>262</v>
      </c>
      <c r="BE78" s="27" t="s">
        <v>262</v>
      </c>
      <c r="BF78" s="14" t="s">
        <v>53</v>
      </c>
      <c r="BG78" s="11">
        <v>44215</v>
      </c>
      <c r="BH78" s="43">
        <v>45675</v>
      </c>
      <c r="BI78" s="38">
        <f t="shared" si="41"/>
        <v>44227</v>
      </c>
      <c r="BJ78" s="38">
        <f t="shared" si="42"/>
        <v>45688</v>
      </c>
      <c r="BK78" s="14" t="s">
        <v>2</v>
      </c>
      <c r="BL78" s="72" t="s">
        <v>411</v>
      </c>
      <c r="BM78" s="49" t="s">
        <v>9</v>
      </c>
      <c r="BN78" s="49" t="s">
        <v>15</v>
      </c>
      <c r="BO78" s="49"/>
      <c r="BP78" s="56"/>
      <c r="BQ78" s="3">
        <f>BS78-120</f>
        <v>43915</v>
      </c>
      <c r="BR78" s="3">
        <f t="shared" si="35"/>
        <v>43921</v>
      </c>
      <c r="BS78" s="3">
        <f t="shared" si="36"/>
        <v>44035</v>
      </c>
      <c r="BT78" s="3">
        <f t="shared" si="37"/>
        <v>44043</v>
      </c>
      <c r="BU78" s="3">
        <f t="shared" ref="BU78:BU92" si="54">BW78-180</f>
        <v>44035</v>
      </c>
      <c r="BV78" s="3">
        <f t="shared" si="38"/>
        <v>44043</v>
      </c>
      <c r="BW78" s="3">
        <f t="shared" si="46"/>
        <v>44215</v>
      </c>
      <c r="BX78" s="3">
        <f t="shared" si="43"/>
        <v>44227</v>
      </c>
    </row>
    <row r="79" spans="1:76" ht="29.1" customHeight="1">
      <c r="A79" s="146" t="s">
        <v>412</v>
      </c>
      <c r="B79" s="146" t="s">
        <v>358</v>
      </c>
      <c r="C79" s="147" t="s">
        <v>413</v>
      </c>
      <c r="D79" s="148" t="str">
        <f t="shared" ca="1" si="44"/>
        <v>En cours</v>
      </c>
      <c r="E79" s="265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333">
        <f t="shared" si="45"/>
        <v>45549</v>
      </c>
      <c r="BB79" s="50" t="s">
        <v>412</v>
      </c>
      <c r="BC79" s="78" t="s">
        <v>412</v>
      </c>
      <c r="BD79" s="27" t="s">
        <v>262</v>
      </c>
      <c r="BE79" s="27" t="s">
        <v>262</v>
      </c>
      <c r="BF79" s="14" t="s">
        <v>179</v>
      </c>
      <c r="BG79" s="11">
        <v>44089</v>
      </c>
      <c r="BH79" s="43">
        <v>45549</v>
      </c>
      <c r="BI79" s="38">
        <f t="shared" si="41"/>
        <v>44075</v>
      </c>
      <c r="BJ79" s="38">
        <f t="shared" si="42"/>
        <v>45536</v>
      </c>
      <c r="BK79" s="14" t="s">
        <v>2</v>
      </c>
      <c r="BL79" s="72" t="s">
        <v>414</v>
      </c>
      <c r="BM79" s="49" t="s">
        <v>9</v>
      </c>
      <c r="BN79" s="49" t="s">
        <v>13</v>
      </c>
      <c r="BO79" s="49"/>
      <c r="BP79" s="56"/>
      <c r="BQ79" s="3">
        <f>BS79-120</f>
        <v>43789</v>
      </c>
      <c r="BR79" s="3">
        <f t="shared" si="35"/>
        <v>43799</v>
      </c>
      <c r="BS79" s="3">
        <f t="shared" si="36"/>
        <v>43909</v>
      </c>
      <c r="BT79" s="3">
        <f t="shared" si="37"/>
        <v>43921</v>
      </c>
      <c r="BU79" s="3">
        <f t="shared" si="54"/>
        <v>43909</v>
      </c>
      <c r="BV79" s="3">
        <f t="shared" si="38"/>
        <v>43921</v>
      </c>
      <c r="BW79" s="3">
        <f t="shared" si="46"/>
        <v>44089</v>
      </c>
      <c r="BX79" s="3">
        <f t="shared" si="43"/>
        <v>44075</v>
      </c>
    </row>
    <row r="80" spans="1:76" ht="29.1" customHeight="1">
      <c r="A80" s="146" t="s">
        <v>74</v>
      </c>
      <c r="B80" s="146" t="s">
        <v>358</v>
      </c>
      <c r="C80" s="147" t="s">
        <v>413</v>
      </c>
      <c r="D80" s="148" t="str">
        <f t="shared" ca="1" si="44"/>
        <v>À venir</v>
      </c>
      <c r="E80" s="265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  <c r="AA80" s="266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333">
        <f t="shared" si="45"/>
        <v>47010</v>
      </c>
      <c r="BB80" s="50" t="s">
        <v>412</v>
      </c>
      <c r="BC80" s="78" t="s">
        <v>66</v>
      </c>
      <c r="BD80" s="60" t="s">
        <v>262</v>
      </c>
      <c r="BE80" s="27"/>
      <c r="BF80" s="14" t="s">
        <v>179</v>
      </c>
      <c r="BG80" s="11">
        <v>45550</v>
      </c>
      <c r="BH80" s="43">
        <v>47010</v>
      </c>
      <c r="BI80" s="38">
        <f t="shared" si="41"/>
        <v>45536</v>
      </c>
      <c r="BJ80" s="38">
        <f t="shared" si="42"/>
        <v>46997</v>
      </c>
      <c r="BK80" s="14" t="s">
        <v>2</v>
      </c>
      <c r="BL80" s="72" t="s">
        <v>414</v>
      </c>
      <c r="BM80" s="49" t="s">
        <v>9</v>
      </c>
      <c r="BN80" s="49" t="s">
        <v>13</v>
      </c>
      <c r="BO80" s="49" t="s">
        <v>11</v>
      </c>
      <c r="BP80" s="56"/>
      <c r="BQ80" s="3">
        <f>BS80-150</f>
        <v>45220</v>
      </c>
      <c r="BR80" s="3">
        <f t="shared" si="35"/>
        <v>45230</v>
      </c>
      <c r="BS80" s="3">
        <f t="shared" si="36"/>
        <v>45370</v>
      </c>
      <c r="BT80" s="3">
        <f t="shared" si="37"/>
        <v>45382</v>
      </c>
      <c r="BU80" s="3">
        <f t="shared" si="54"/>
        <v>45370</v>
      </c>
      <c r="BV80" s="3">
        <f t="shared" si="38"/>
        <v>45382</v>
      </c>
      <c r="BW80" s="3">
        <f t="shared" si="46"/>
        <v>45550</v>
      </c>
      <c r="BX80" s="3">
        <f t="shared" si="43"/>
        <v>45536</v>
      </c>
    </row>
    <row r="81" spans="1:76" ht="29.1" customHeight="1">
      <c r="A81" s="146" t="s">
        <v>415</v>
      </c>
      <c r="B81" s="146" t="s">
        <v>358</v>
      </c>
      <c r="C81" s="147" t="s">
        <v>416</v>
      </c>
      <c r="D81" s="148" t="str">
        <f t="shared" ca="1" si="44"/>
        <v>En cours</v>
      </c>
      <c r="E81" s="265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266"/>
      <c r="AO81" s="333">
        <f t="shared" si="45"/>
        <v>45712</v>
      </c>
      <c r="BB81" s="50" t="s">
        <v>415</v>
      </c>
      <c r="BC81" s="78" t="s">
        <v>415</v>
      </c>
      <c r="BD81" s="27" t="s">
        <v>262</v>
      </c>
      <c r="BE81" s="27" t="s">
        <v>262</v>
      </c>
      <c r="BF81" s="14" t="s">
        <v>179</v>
      </c>
      <c r="BG81" s="11">
        <v>44252</v>
      </c>
      <c r="BH81" s="43">
        <v>45712</v>
      </c>
      <c r="BI81" s="38">
        <f t="shared" si="41"/>
        <v>44255</v>
      </c>
      <c r="BJ81" s="38">
        <f t="shared" si="42"/>
        <v>45716</v>
      </c>
      <c r="BK81" s="14" t="s">
        <v>4</v>
      </c>
      <c r="BL81" s="72" t="s">
        <v>417</v>
      </c>
      <c r="BM81" s="49" t="s">
        <v>9</v>
      </c>
      <c r="BN81" s="49" t="s">
        <v>13</v>
      </c>
      <c r="BO81" s="49"/>
      <c r="BP81" s="56"/>
      <c r="BQ81" s="3">
        <f>BS81-120</f>
        <v>43952</v>
      </c>
      <c r="BR81" s="3">
        <f t="shared" si="35"/>
        <v>43952</v>
      </c>
      <c r="BS81" s="3">
        <f t="shared" si="36"/>
        <v>44072</v>
      </c>
      <c r="BT81" s="3">
        <f t="shared" si="37"/>
        <v>44074</v>
      </c>
      <c r="BU81" s="3">
        <f t="shared" si="54"/>
        <v>44072</v>
      </c>
      <c r="BV81" s="3">
        <f t="shared" si="38"/>
        <v>44074</v>
      </c>
      <c r="BW81" s="3">
        <f t="shared" si="46"/>
        <v>44252</v>
      </c>
      <c r="BX81" s="3">
        <f t="shared" si="43"/>
        <v>44255</v>
      </c>
    </row>
    <row r="82" spans="1:76" ht="29.1" customHeight="1">
      <c r="A82" s="146" t="s">
        <v>418</v>
      </c>
      <c r="B82" s="146" t="s">
        <v>358</v>
      </c>
      <c r="C82" s="147" t="s">
        <v>419</v>
      </c>
      <c r="D82" s="148" t="str">
        <f t="shared" ca="1" si="44"/>
        <v>En cours</v>
      </c>
      <c r="E82" s="265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6"/>
      <c r="AI82" s="266"/>
      <c r="AJ82" s="266"/>
      <c r="AK82" s="266"/>
      <c r="AL82" s="266"/>
      <c r="AM82" s="266"/>
      <c r="AN82" s="266"/>
      <c r="AO82" s="333">
        <f t="shared" si="45"/>
        <v>45964</v>
      </c>
      <c r="BB82" s="50" t="s">
        <v>418</v>
      </c>
      <c r="BC82" s="78" t="s">
        <v>418</v>
      </c>
      <c r="BD82" s="27" t="s">
        <v>262</v>
      </c>
      <c r="BE82" s="27" t="s">
        <v>262</v>
      </c>
      <c r="BF82" s="14" t="s">
        <v>53</v>
      </c>
      <c r="BG82" s="11">
        <v>44504</v>
      </c>
      <c r="BH82" s="43">
        <v>45964</v>
      </c>
      <c r="BI82" s="38">
        <f t="shared" si="41"/>
        <v>44501</v>
      </c>
      <c r="BJ82" s="38">
        <f t="shared" si="42"/>
        <v>45962</v>
      </c>
      <c r="BK82" s="14" t="s">
        <v>2</v>
      </c>
      <c r="BL82" s="72" t="s">
        <v>420</v>
      </c>
      <c r="BM82" s="49" t="s">
        <v>9</v>
      </c>
      <c r="BN82" s="49" t="s">
        <v>13</v>
      </c>
      <c r="BO82" s="49"/>
      <c r="BP82" s="56"/>
      <c r="BQ82" s="3">
        <f>BS82-120</f>
        <v>44204</v>
      </c>
      <c r="BR82" s="3">
        <f t="shared" si="35"/>
        <v>44197</v>
      </c>
      <c r="BS82" s="3">
        <f t="shared" si="36"/>
        <v>44324</v>
      </c>
      <c r="BT82" s="3">
        <f t="shared" si="37"/>
        <v>44317</v>
      </c>
      <c r="BU82" s="3">
        <f t="shared" si="54"/>
        <v>44324</v>
      </c>
      <c r="BV82" s="3">
        <f t="shared" si="38"/>
        <v>44317</v>
      </c>
      <c r="BW82" s="3">
        <f t="shared" si="46"/>
        <v>44504</v>
      </c>
      <c r="BX82" s="3">
        <f t="shared" si="43"/>
        <v>44501</v>
      </c>
    </row>
    <row r="83" spans="1:76" ht="29.1" customHeight="1">
      <c r="A83" s="146" t="s">
        <v>74</v>
      </c>
      <c r="B83" s="146" t="s">
        <v>358</v>
      </c>
      <c r="C83" s="147" t="s">
        <v>419</v>
      </c>
      <c r="D83" s="148" t="str">
        <f t="shared" ca="1" si="44"/>
        <v>À venir</v>
      </c>
      <c r="E83" s="265"/>
      <c r="F83" s="266"/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6"/>
      <c r="AI83" s="266"/>
      <c r="AJ83" s="266"/>
      <c r="AK83" s="266"/>
      <c r="AL83" s="266"/>
      <c r="AM83" s="266"/>
      <c r="AN83" s="266"/>
      <c r="AO83" s="333">
        <f t="shared" si="45"/>
        <v>47425</v>
      </c>
      <c r="BB83" s="50" t="s">
        <v>418</v>
      </c>
      <c r="BC83" s="78" t="s">
        <v>66</v>
      </c>
      <c r="BD83" s="27" t="s">
        <v>262</v>
      </c>
      <c r="BE83" s="27"/>
      <c r="BF83" s="14" t="s">
        <v>53</v>
      </c>
      <c r="BG83" s="11">
        <v>45965</v>
      </c>
      <c r="BH83" s="43">
        <v>47425</v>
      </c>
      <c r="BI83" s="38">
        <f t="shared" si="41"/>
        <v>45962</v>
      </c>
      <c r="BJ83" s="38">
        <f t="shared" si="42"/>
        <v>47423</v>
      </c>
      <c r="BK83" s="14" t="s">
        <v>2</v>
      </c>
      <c r="BL83" s="72" t="s">
        <v>420</v>
      </c>
      <c r="BM83" s="49" t="s">
        <v>9</v>
      </c>
      <c r="BN83" s="49" t="s">
        <v>13</v>
      </c>
      <c r="BO83" s="49" t="s">
        <v>11</v>
      </c>
      <c r="BP83" s="56"/>
      <c r="BQ83" s="3">
        <f>BS83-120</f>
        <v>45665</v>
      </c>
      <c r="BR83" s="3">
        <f t="shared" ref="BR83:BR100" si="55">IF(DAY(BQ83)&lt;=15,DATE(YEAR(BQ83),MONTH(BQ83),1),EOMONTH(BQ83,0))</f>
        <v>45658</v>
      </c>
      <c r="BS83" s="3">
        <f t="shared" ref="BS83:BS100" si="56">BU83</f>
        <v>45785</v>
      </c>
      <c r="BT83" s="3">
        <f t="shared" ref="BT83:BT100" si="57">IF(DAY(BS83)&lt;=15,DATE(YEAR(BS83),MONTH(BS83),1),EOMONTH(BS83,0))</f>
        <v>45778</v>
      </c>
      <c r="BU83" s="3">
        <f t="shared" si="54"/>
        <v>45785</v>
      </c>
      <c r="BV83" s="3">
        <f t="shared" ref="BV83:BV100" si="58">IF(DAY(BU83)&lt;=15,DATE(YEAR(BU83),MONTH(BU83),1),EOMONTH(BU83,0))</f>
        <v>45778</v>
      </c>
      <c r="BW83" s="3">
        <f t="shared" si="46"/>
        <v>45965</v>
      </c>
      <c r="BX83" s="3">
        <f t="shared" si="43"/>
        <v>45962</v>
      </c>
    </row>
    <row r="84" spans="1:76" ht="29.1" customHeight="1">
      <c r="A84" s="146" t="s">
        <v>421</v>
      </c>
      <c r="B84" s="146" t="s">
        <v>358</v>
      </c>
      <c r="C84" s="147" t="s">
        <v>422</v>
      </c>
      <c r="D84" s="148" t="str">
        <f t="shared" ca="1" si="44"/>
        <v>En cours</v>
      </c>
      <c r="E84" s="265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333">
        <f t="shared" si="45"/>
        <v>46150</v>
      </c>
      <c r="BB84" s="50" t="s">
        <v>421</v>
      </c>
      <c r="BC84" s="78" t="s">
        <v>421</v>
      </c>
      <c r="BD84" s="27" t="s">
        <v>262</v>
      </c>
      <c r="BE84" s="27" t="s">
        <v>262</v>
      </c>
      <c r="BF84" s="14" t="s">
        <v>179</v>
      </c>
      <c r="BG84" s="11">
        <v>44297</v>
      </c>
      <c r="BH84" s="43">
        <v>46150</v>
      </c>
      <c r="BI84" s="38">
        <f t="shared" si="41"/>
        <v>44287</v>
      </c>
      <c r="BJ84" s="38">
        <f t="shared" si="42"/>
        <v>46143</v>
      </c>
      <c r="BK84" s="14" t="s">
        <v>4</v>
      </c>
      <c r="BL84" s="72" t="s">
        <v>423</v>
      </c>
      <c r="BM84" s="49" t="s">
        <v>9</v>
      </c>
      <c r="BN84" s="49" t="s">
        <v>13</v>
      </c>
      <c r="BO84" s="49"/>
      <c r="BP84" s="56"/>
      <c r="BQ84" s="3">
        <f>BS84-120</f>
        <v>43997</v>
      </c>
      <c r="BR84" s="3">
        <f t="shared" si="55"/>
        <v>43983</v>
      </c>
      <c r="BS84" s="3">
        <f t="shared" si="56"/>
        <v>44117</v>
      </c>
      <c r="BT84" s="3">
        <f t="shared" si="57"/>
        <v>44105</v>
      </c>
      <c r="BU84" s="3">
        <f t="shared" si="54"/>
        <v>44117</v>
      </c>
      <c r="BV84" s="3">
        <f t="shared" si="58"/>
        <v>44105</v>
      </c>
      <c r="BW84" s="3">
        <f t="shared" si="46"/>
        <v>44297</v>
      </c>
      <c r="BX84" s="3">
        <f t="shared" si="43"/>
        <v>44287</v>
      </c>
    </row>
    <row r="85" spans="1:76" ht="29.1" customHeight="1">
      <c r="A85" s="146" t="s">
        <v>74</v>
      </c>
      <c r="B85" s="146" t="s">
        <v>358</v>
      </c>
      <c r="C85" s="147" t="s">
        <v>422</v>
      </c>
      <c r="D85" s="148" t="str">
        <f t="shared" ca="1" si="44"/>
        <v>À venir</v>
      </c>
      <c r="E85" s="265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333">
        <f t="shared" si="45"/>
        <v>47611</v>
      </c>
      <c r="BB85" s="50" t="s">
        <v>421</v>
      </c>
      <c r="BC85" s="78" t="s">
        <v>66</v>
      </c>
      <c r="BD85" s="27" t="s">
        <v>262</v>
      </c>
      <c r="BE85" s="27"/>
      <c r="BF85" s="14" t="s">
        <v>179</v>
      </c>
      <c r="BG85" s="11">
        <v>46151</v>
      </c>
      <c r="BH85" s="43">
        <v>47611</v>
      </c>
      <c r="BI85" s="38">
        <f t="shared" si="41"/>
        <v>46143</v>
      </c>
      <c r="BJ85" s="38">
        <f t="shared" si="42"/>
        <v>47604</v>
      </c>
      <c r="BK85" s="14" t="s">
        <v>4</v>
      </c>
      <c r="BL85" s="72" t="s">
        <v>423</v>
      </c>
      <c r="BM85" s="49" t="s">
        <v>9</v>
      </c>
      <c r="BN85" s="49" t="s">
        <v>13</v>
      </c>
      <c r="BO85" s="49"/>
      <c r="BP85" s="56"/>
      <c r="BQ85" s="3">
        <f>BS85-150</f>
        <v>45821</v>
      </c>
      <c r="BR85" s="3">
        <f t="shared" si="55"/>
        <v>45809</v>
      </c>
      <c r="BS85" s="3">
        <f t="shared" si="56"/>
        <v>45971</v>
      </c>
      <c r="BT85" s="3">
        <f t="shared" si="57"/>
        <v>45962</v>
      </c>
      <c r="BU85" s="3">
        <f t="shared" si="54"/>
        <v>45971</v>
      </c>
      <c r="BV85" s="3">
        <f t="shared" si="58"/>
        <v>45962</v>
      </c>
      <c r="BW85" s="3">
        <f t="shared" si="46"/>
        <v>46151</v>
      </c>
      <c r="BX85" s="3">
        <f t="shared" si="43"/>
        <v>46143</v>
      </c>
    </row>
    <row r="86" spans="1:76" ht="29.1" customHeight="1">
      <c r="A86" s="146" t="s">
        <v>424</v>
      </c>
      <c r="B86" s="146" t="s">
        <v>358</v>
      </c>
      <c r="C86" s="147" t="s">
        <v>425</v>
      </c>
      <c r="D86" s="148" t="str">
        <f t="shared" ca="1" si="44"/>
        <v>En cours</v>
      </c>
      <c r="E86" s="265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F86" s="266"/>
      <c r="AG86" s="266"/>
      <c r="AH86" s="266"/>
      <c r="AI86" s="266"/>
      <c r="AJ86" s="266"/>
      <c r="AK86" s="266"/>
      <c r="AL86" s="266"/>
      <c r="AM86" s="266"/>
      <c r="AN86" s="266"/>
      <c r="AO86" s="333">
        <f t="shared" si="45"/>
        <v>46070</v>
      </c>
      <c r="BB86" s="50" t="s">
        <v>424</v>
      </c>
      <c r="BC86" s="78" t="s">
        <v>424</v>
      </c>
      <c r="BD86" s="27" t="s">
        <v>262</v>
      </c>
      <c r="BE86" s="27" t="s">
        <v>262</v>
      </c>
      <c r="BF86" s="14" t="s">
        <v>53</v>
      </c>
      <c r="BG86" s="11">
        <v>44610</v>
      </c>
      <c r="BH86" s="43">
        <v>46070</v>
      </c>
      <c r="BI86" s="38">
        <f t="shared" si="41"/>
        <v>44620</v>
      </c>
      <c r="BJ86" s="38">
        <f t="shared" si="42"/>
        <v>46081</v>
      </c>
      <c r="BK86" s="14" t="s">
        <v>0</v>
      </c>
      <c r="BL86" s="72" t="s">
        <v>426</v>
      </c>
      <c r="BM86" s="49" t="s">
        <v>9</v>
      </c>
      <c r="BN86" s="49" t="s">
        <v>10</v>
      </c>
      <c r="BO86" s="49"/>
      <c r="BP86" s="56"/>
      <c r="BQ86" s="3">
        <f>BS86-120</f>
        <v>44310</v>
      </c>
      <c r="BR86" s="3">
        <f t="shared" si="55"/>
        <v>44316</v>
      </c>
      <c r="BS86" s="3">
        <f t="shared" si="56"/>
        <v>44430</v>
      </c>
      <c r="BT86" s="3">
        <f t="shared" si="57"/>
        <v>44439</v>
      </c>
      <c r="BU86" s="3">
        <f t="shared" si="54"/>
        <v>44430</v>
      </c>
      <c r="BV86" s="3">
        <f t="shared" si="58"/>
        <v>44439</v>
      </c>
      <c r="BW86" s="3">
        <f t="shared" si="46"/>
        <v>44610</v>
      </c>
      <c r="BX86" s="3">
        <f t="shared" si="43"/>
        <v>44620</v>
      </c>
    </row>
    <row r="87" spans="1:76" ht="29.1" customHeight="1">
      <c r="A87" s="146" t="s">
        <v>74</v>
      </c>
      <c r="B87" s="146" t="s">
        <v>358</v>
      </c>
      <c r="C87" s="147" t="s">
        <v>425</v>
      </c>
      <c r="D87" s="148" t="str">
        <f t="shared" ca="1" si="44"/>
        <v>À venir</v>
      </c>
      <c r="E87" s="265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333">
        <f t="shared" si="45"/>
        <v>47531</v>
      </c>
      <c r="BB87" s="50" t="s">
        <v>424</v>
      </c>
      <c r="BC87" s="78" t="s">
        <v>66</v>
      </c>
      <c r="BD87" s="27" t="s">
        <v>262</v>
      </c>
      <c r="BE87" s="27"/>
      <c r="BF87" s="14" t="s">
        <v>53</v>
      </c>
      <c r="BG87" s="11">
        <v>46071</v>
      </c>
      <c r="BH87" s="43">
        <v>47531</v>
      </c>
      <c r="BI87" s="38">
        <f t="shared" si="41"/>
        <v>46081</v>
      </c>
      <c r="BJ87" s="38">
        <f t="shared" si="42"/>
        <v>47542</v>
      </c>
      <c r="BK87" s="14" t="s">
        <v>0</v>
      </c>
      <c r="BL87" s="72" t="s">
        <v>426</v>
      </c>
      <c r="BM87" s="49" t="s">
        <v>9</v>
      </c>
      <c r="BN87" s="49" t="s">
        <v>10</v>
      </c>
      <c r="BO87" s="49"/>
      <c r="BP87" s="56"/>
      <c r="BQ87" s="3">
        <f>BS87-120</f>
        <v>45771</v>
      </c>
      <c r="BR87" s="3">
        <f t="shared" si="55"/>
        <v>45777</v>
      </c>
      <c r="BS87" s="3">
        <f t="shared" si="56"/>
        <v>45891</v>
      </c>
      <c r="BT87" s="3">
        <f t="shared" si="57"/>
        <v>45900</v>
      </c>
      <c r="BU87" s="3">
        <f t="shared" si="54"/>
        <v>45891</v>
      </c>
      <c r="BV87" s="3">
        <f t="shared" si="58"/>
        <v>45900</v>
      </c>
      <c r="BW87" s="3">
        <f t="shared" si="46"/>
        <v>46071</v>
      </c>
      <c r="BX87" s="3">
        <f t="shared" si="43"/>
        <v>46081</v>
      </c>
    </row>
    <row r="88" spans="1:76" ht="29.1" customHeight="1">
      <c r="A88" s="146" t="s">
        <v>427</v>
      </c>
      <c r="B88" s="146" t="s">
        <v>358</v>
      </c>
      <c r="C88" s="147" t="s">
        <v>428</v>
      </c>
      <c r="D88" s="148" t="str">
        <f t="shared" ca="1" si="44"/>
        <v>En cours</v>
      </c>
      <c r="E88" s="265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333">
        <f t="shared" si="45"/>
        <v>46221</v>
      </c>
      <c r="BB88" s="50" t="s">
        <v>427</v>
      </c>
      <c r="BC88" s="78" t="s">
        <v>427</v>
      </c>
      <c r="BD88" s="27" t="s">
        <v>262</v>
      </c>
      <c r="BE88" s="27" t="s">
        <v>262</v>
      </c>
      <c r="BF88" s="14" t="s">
        <v>53</v>
      </c>
      <c r="BG88" s="11">
        <v>44803</v>
      </c>
      <c r="BH88" s="43">
        <v>46221</v>
      </c>
      <c r="BI88" s="38">
        <f t="shared" si="41"/>
        <v>44804</v>
      </c>
      <c r="BJ88" s="38">
        <f t="shared" si="42"/>
        <v>46234</v>
      </c>
      <c r="BK88" s="14" t="s">
        <v>0</v>
      </c>
      <c r="BL88" s="72" t="s">
        <v>429</v>
      </c>
      <c r="BM88" s="49" t="s">
        <v>9</v>
      </c>
      <c r="BN88" s="49" t="s">
        <v>15</v>
      </c>
      <c r="BO88" s="49"/>
      <c r="BP88" s="56"/>
      <c r="BQ88" s="3">
        <f>BS88-120</f>
        <v>44503</v>
      </c>
      <c r="BR88" s="3">
        <f t="shared" si="55"/>
        <v>44501</v>
      </c>
      <c r="BS88" s="3">
        <f t="shared" si="56"/>
        <v>44623</v>
      </c>
      <c r="BT88" s="3">
        <f t="shared" si="57"/>
        <v>44621</v>
      </c>
      <c r="BU88" s="3">
        <f t="shared" si="54"/>
        <v>44623</v>
      </c>
      <c r="BV88" s="3">
        <f t="shared" si="58"/>
        <v>44621</v>
      </c>
      <c r="BW88" s="3">
        <f t="shared" si="46"/>
        <v>44803</v>
      </c>
      <c r="BX88" s="3">
        <f t="shared" si="43"/>
        <v>44804</v>
      </c>
    </row>
    <row r="89" spans="1:76" ht="29.1" customHeight="1">
      <c r="A89" s="146" t="s">
        <v>74</v>
      </c>
      <c r="B89" s="146" t="s">
        <v>358</v>
      </c>
      <c r="C89" s="147" t="s">
        <v>428</v>
      </c>
      <c r="D89" s="148" t="str">
        <f t="shared" ca="1" si="44"/>
        <v>À venir</v>
      </c>
      <c r="E89" s="265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333">
        <f t="shared" si="45"/>
        <v>47682</v>
      </c>
      <c r="BB89" s="50" t="s">
        <v>427</v>
      </c>
      <c r="BC89" s="78" t="s">
        <v>66</v>
      </c>
      <c r="BD89" s="27" t="s">
        <v>262</v>
      </c>
      <c r="BE89" s="27"/>
      <c r="BF89" s="14" t="s">
        <v>53</v>
      </c>
      <c r="BG89" s="11">
        <v>46222</v>
      </c>
      <c r="BH89" s="43">
        <v>47682</v>
      </c>
      <c r="BI89" s="38">
        <f t="shared" si="41"/>
        <v>46234</v>
      </c>
      <c r="BJ89" s="38">
        <f t="shared" si="42"/>
        <v>47695</v>
      </c>
      <c r="BK89" s="14" t="s">
        <v>0</v>
      </c>
      <c r="BL89" s="72" t="s">
        <v>429</v>
      </c>
      <c r="BM89" s="49" t="s">
        <v>9</v>
      </c>
      <c r="BN89" s="49" t="s">
        <v>15</v>
      </c>
      <c r="BO89" s="49"/>
      <c r="BP89" s="56"/>
      <c r="BQ89" s="3">
        <f>BS89-120</f>
        <v>45922</v>
      </c>
      <c r="BR89" s="3">
        <f t="shared" si="55"/>
        <v>45930</v>
      </c>
      <c r="BS89" s="3">
        <f t="shared" si="56"/>
        <v>46042</v>
      </c>
      <c r="BT89" s="3">
        <f t="shared" si="57"/>
        <v>46053</v>
      </c>
      <c r="BU89" s="3">
        <f t="shared" si="54"/>
        <v>46042</v>
      </c>
      <c r="BV89" s="3">
        <f t="shared" si="58"/>
        <v>46053</v>
      </c>
      <c r="BW89" s="3">
        <f t="shared" si="46"/>
        <v>46222</v>
      </c>
      <c r="BX89" s="3">
        <f t="shared" si="43"/>
        <v>46234</v>
      </c>
    </row>
    <row r="90" spans="1:76" ht="29.1" customHeight="1">
      <c r="A90" s="146" t="s">
        <v>430</v>
      </c>
      <c r="B90" s="146" t="s">
        <v>358</v>
      </c>
      <c r="C90" s="147" t="s">
        <v>431</v>
      </c>
      <c r="D90" s="148" t="str">
        <f t="shared" ca="1" si="44"/>
        <v>En cours</v>
      </c>
      <c r="E90" s="265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333">
        <f t="shared" si="45"/>
        <v>46311</v>
      </c>
      <c r="BB90" s="50" t="s">
        <v>430</v>
      </c>
      <c r="BC90" s="78" t="s">
        <v>430</v>
      </c>
      <c r="BD90" s="27" t="s">
        <v>262</v>
      </c>
      <c r="BE90" s="27" t="s">
        <v>262</v>
      </c>
      <c r="BF90" s="14" t="s">
        <v>179</v>
      </c>
      <c r="BG90" s="11">
        <v>44851</v>
      </c>
      <c r="BH90" s="43">
        <v>46311</v>
      </c>
      <c r="BI90" s="38">
        <f t="shared" si="41"/>
        <v>44865</v>
      </c>
      <c r="BJ90" s="38">
        <f t="shared" si="42"/>
        <v>46326</v>
      </c>
      <c r="BK90" s="14" t="s">
        <v>0</v>
      </c>
      <c r="BL90" s="72" t="s">
        <v>432</v>
      </c>
      <c r="BM90" s="49" t="s">
        <v>9</v>
      </c>
      <c r="BN90" s="49" t="s">
        <v>15</v>
      </c>
      <c r="BO90" s="49"/>
      <c r="BP90" s="56"/>
      <c r="BQ90" s="3">
        <f>BS90-120</f>
        <v>44551</v>
      </c>
      <c r="BR90" s="3">
        <f t="shared" si="55"/>
        <v>44561</v>
      </c>
      <c r="BS90" s="3">
        <f t="shared" si="56"/>
        <v>44671</v>
      </c>
      <c r="BT90" s="3">
        <f t="shared" si="57"/>
        <v>44681</v>
      </c>
      <c r="BU90" s="3">
        <f t="shared" si="54"/>
        <v>44671</v>
      </c>
      <c r="BV90" s="3">
        <f t="shared" si="58"/>
        <v>44681</v>
      </c>
      <c r="BW90" s="3">
        <f t="shared" si="46"/>
        <v>44851</v>
      </c>
      <c r="BX90" s="3">
        <f t="shared" si="43"/>
        <v>44865</v>
      </c>
    </row>
    <row r="91" spans="1:76" ht="29.1" customHeight="1">
      <c r="A91" s="146" t="s">
        <v>74</v>
      </c>
      <c r="B91" s="146" t="s">
        <v>358</v>
      </c>
      <c r="C91" s="147" t="s">
        <v>431</v>
      </c>
      <c r="D91" s="148" t="str">
        <f t="shared" ca="1" si="44"/>
        <v>À venir</v>
      </c>
      <c r="E91" s="265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333">
        <f t="shared" si="45"/>
        <v>47772</v>
      </c>
      <c r="BB91" s="50" t="s">
        <v>430</v>
      </c>
      <c r="BC91" s="78" t="s">
        <v>66</v>
      </c>
      <c r="BD91" s="27" t="s">
        <v>262</v>
      </c>
      <c r="BE91" s="27"/>
      <c r="BF91" s="14" t="s">
        <v>179</v>
      </c>
      <c r="BG91" s="11">
        <v>46312</v>
      </c>
      <c r="BH91" s="43">
        <v>47772</v>
      </c>
      <c r="BI91" s="38">
        <f t="shared" si="41"/>
        <v>46326</v>
      </c>
      <c r="BJ91" s="38">
        <f t="shared" si="42"/>
        <v>47787</v>
      </c>
      <c r="BK91" s="14" t="s">
        <v>0</v>
      </c>
      <c r="BL91" s="72" t="s">
        <v>432</v>
      </c>
      <c r="BM91" s="49" t="s">
        <v>9</v>
      </c>
      <c r="BN91" s="49" t="s">
        <v>15</v>
      </c>
      <c r="BO91" s="49"/>
      <c r="BP91" s="56"/>
      <c r="BQ91" s="3">
        <f>BS91-150</f>
        <v>45982</v>
      </c>
      <c r="BR91" s="3">
        <f t="shared" si="55"/>
        <v>45991</v>
      </c>
      <c r="BS91" s="3">
        <f t="shared" si="56"/>
        <v>46132</v>
      </c>
      <c r="BT91" s="3">
        <f t="shared" si="57"/>
        <v>46142</v>
      </c>
      <c r="BU91" s="3">
        <f t="shared" si="54"/>
        <v>46132</v>
      </c>
      <c r="BV91" s="3">
        <f t="shared" si="58"/>
        <v>46142</v>
      </c>
      <c r="BW91" s="3">
        <f t="shared" si="46"/>
        <v>46312</v>
      </c>
      <c r="BX91" s="3">
        <f t="shared" si="43"/>
        <v>46326</v>
      </c>
    </row>
    <row r="92" spans="1:76" ht="29.1" customHeight="1">
      <c r="A92" s="146" t="s">
        <v>433</v>
      </c>
      <c r="B92" s="146" t="s">
        <v>434</v>
      </c>
      <c r="C92" s="147" t="s">
        <v>435</v>
      </c>
      <c r="D92" s="148" t="str">
        <f t="shared" ca="1" si="44"/>
        <v>En cours</v>
      </c>
      <c r="E92" s="265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6"/>
      <c r="AK92" s="266"/>
      <c r="AL92" s="266"/>
      <c r="AM92" s="266"/>
      <c r="AN92" s="266"/>
      <c r="AO92" s="333">
        <f t="shared" si="45"/>
        <v>45597</v>
      </c>
      <c r="AP92"/>
      <c r="BB92" s="50" t="s">
        <v>436</v>
      </c>
      <c r="BC92" s="78" t="s">
        <v>433</v>
      </c>
      <c r="BD92" s="27" t="s">
        <v>262</v>
      </c>
      <c r="BE92" s="27" t="s">
        <v>262</v>
      </c>
      <c r="BF92" s="14" t="s">
        <v>53</v>
      </c>
      <c r="BG92" s="11">
        <v>44137</v>
      </c>
      <c r="BH92" s="43">
        <v>45597</v>
      </c>
      <c r="BI92" s="38">
        <f t="shared" si="41"/>
        <v>44136</v>
      </c>
      <c r="BJ92" s="38">
        <f t="shared" si="42"/>
        <v>45597</v>
      </c>
      <c r="BK92" s="14" t="s">
        <v>2</v>
      </c>
      <c r="BL92" s="72" t="s">
        <v>437</v>
      </c>
      <c r="BM92" s="49" t="s">
        <v>9</v>
      </c>
      <c r="BN92" s="49" t="s">
        <v>13</v>
      </c>
      <c r="BO92" s="49"/>
      <c r="BP92" s="56"/>
      <c r="BQ92" s="3">
        <f t="shared" ref="BQ92:BQ100" si="59">BS92-120</f>
        <v>43837</v>
      </c>
      <c r="BR92" s="3">
        <f t="shared" si="55"/>
        <v>43831</v>
      </c>
      <c r="BS92" s="3">
        <f t="shared" si="56"/>
        <v>43957</v>
      </c>
      <c r="BT92" s="3">
        <f t="shared" si="57"/>
        <v>43952</v>
      </c>
      <c r="BU92" s="3">
        <f t="shared" si="54"/>
        <v>43957</v>
      </c>
      <c r="BV92" s="3">
        <f t="shared" si="58"/>
        <v>43952</v>
      </c>
      <c r="BW92" s="3">
        <f t="shared" si="46"/>
        <v>44137</v>
      </c>
      <c r="BX92" s="3">
        <f t="shared" si="43"/>
        <v>44136</v>
      </c>
    </row>
    <row r="93" spans="1:76" ht="29.1" customHeight="1">
      <c r="A93" s="146" t="s">
        <v>74</v>
      </c>
      <c r="B93" s="146" t="s">
        <v>434</v>
      </c>
      <c r="C93" s="147" t="s">
        <v>435</v>
      </c>
      <c r="D93" s="148" t="str">
        <f t="shared" ca="1" si="44"/>
        <v>À venir</v>
      </c>
      <c r="E93" s="265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333">
        <f t="shared" si="45"/>
        <v>47058</v>
      </c>
      <c r="AP93"/>
      <c r="AQ93"/>
      <c r="AR93"/>
      <c r="AS93"/>
      <c r="AT93"/>
      <c r="AU93"/>
      <c r="AV93"/>
      <c r="AW93"/>
      <c r="BB93" s="50" t="s">
        <v>436</v>
      </c>
      <c r="BC93" s="78" t="s">
        <v>438</v>
      </c>
      <c r="BD93" s="60" t="s">
        <v>262</v>
      </c>
      <c r="BE93" s="27"/>
      <c r="BF93" s="14" t="s">
        <v>53</v>
      </c>
      <c r="BG93" s="11">
        <f>BH92+1</f>
        <v>45598</v>
      </c>
      <c r="BH93" s="43">
        <f>BG93+1460</f>
        <v>47058</v>
      </c>
      <c r="BI93" s="38">
        <f t="shared" ref="BI93:BI100" si="60">IF(DAY(BG93)&lt;=15,DATE(YEAR(BG93),MONTH(BG93),1),EOMONTH(BG93,0))</f>
        <v>45597</v>
      </c>
      <c r="BJ93" s="38">
        <f t="shared" si="42"/>
        <v>47058</v>
      </c>
      <c r="BK93" s="14" t="s">
        <v>2</v>
      </c>
      <c r="BL93" s="72" t="s">
        <v>437</v>
      </c>
      <c r="BM93" s="49" t="s">
        <v>9</v>
      </c>
      <c r="BN93" s="49" t="s">
        <v>13</v>
      </c>
      <c r="BO93" s="49"/>
      <c r="BP93" s="56"/>
      <c r="BQ93" s="3">
        <f t="shared" si="59"/>
        <v>45333</v>
      </c>
      <c r="BR93" s="3">
        <f t="shared" si="55"/>
        <v>45323</v>
      </c>
      <c r="BS93" s="3">
        <f t="shared" si="56"/>
        <v>45453</v>
      </c>
      <c r="BT93" s="3">
        <f t="shared" si="57"/>
        <v>45444</v>
      </c>
      <c r="BU93" s="3">
        <f>BW93-145</f>
        <v>45453</v>
      </c>
      <c r="BV93" s="3">
        <f t="shared" si="58"/>
        <v>45444</v>
      </c>
      <c r="BW93" s="3">
        <f t="shared" si="46"/>
        <v>45598</v>
      </c>
      <c r="BX93" s="3">
        <f t="shared" si="43"/>
        <v>45597</v>
      </c>
    </row>
    <row r="94" spans="1:76" ht="29.1" customHeight="1">
      <c r="A94" s="146" t="s">
        <v>439</v>
      </c>
      <c r="B94" s="146" t="s">
        <v>434</v>
      </c>
      <c r="C94" s="147" t="s">
        <v>440</v>
      </c>
      <c r="D94" s="148" t="str">
        <f t="shared" ca="1" si="44"/>
        <v>En cours</v>
      </c>
      <c r="E94" s="265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333">
        <f t="shared" si="45"/>
        <v>46329</v>
      </c>
      <c r="AQ94"/>
      <c r="AR94"/>
      <c r="AS94"/>
      <c r="AT94"/>
      <c r="AU94"/>
      <c r="AV94"/>
      <c r="AW94"/>
      <c r="BB94" s="50" t="s">
        <v>441</v>
      </c>
      <c r="BC94" s="78" t="s">
        <v>439</v>
      </c>
      <c r="BD94" s="27" t="s">
        <v>262</v>
      </c>
      <c r="BE94" s="27" t="s">
        <v>262</v>
      </c>
      <c r="BF94" s="14" t="s">
        <v>53</v>
      </c>
      <c r="BG94" s="11">
        <v>44869</v>
      </c>
      <c r="BH94" s="43">
        <v>46329</v>
      </c>
      <c r="BI94" s="38">
        <f t="shared" si="60"/>
        <v>44866</v>
      </c>
      <c r="BJ94" s="38">
        <f t="shared" ref="BJ94:BJ100" si="61">IF(DAY(BH94)&lt;=15,DATE(YEAR(BH94),MONTH(BH94),1),EOMONTH(BH94,0))</f>
        <v>46327</v>
      </c>
      <c r="BK94" s="14" t="s">
        <v>2</v>
      </c>
      <c r="BL94" s="72" t="s">
        <v>442</v>
      </c>
      <c r="BM94" s="49" t="s">
        <v>9</v>
      </c>
      <c r="BN94" s="49" t="s">
        <v>13</v>
      </c>
      <c r="BO94" s="49"/>
      <c r="BP94" s="56"/>
      <c r="BQ94" s="3">
        <f t="shared" si="59"/>
        <v>44569</v>
      </c>
      <c r="BR94" s="3">
        <f t="shared" si="55"/>
        <v>44562</v>
      </c>
      <c r="BS94" s="3">
        <f t="shared" si="56"/>
        <v>44689</v>
      </c>
      <c r="BT94" s="3">
        <f t="shared" si="57"/>
        <v>44682</v>
      </c>
      <c r="BU94" s="3">
        <f>BW94-180</f>
        <v>44689</v>
      </c>
      <c r="BV94" s="3">
        <f t="shared" si="58"/>
        <v>44682</v>
      </c>
      <c r="BW94" s="3">
        <f t="shared" si="46"/>
        <v>44869</v>
      </c>
      <c r="BX94" s="3">
        <f t="shared" si="43"/>
        <v>44866</v>
      </c>
    </row>
    <row r="95" spans="1:76" ht="29.1" customHeight="1">
      <c r="A95" s="146" t="s">
        <v>74</v>
      </c>
      <c r="B95" s="146" t="s">
        <v>434</v>
      </c>
      <c r="C95" s="147" t="s">
        <v>440</v>
      </c>
      <c r="D95" s="148" t="str">
        <f t="shared" ca="1" si="44"/>
        <v>À venir</v>
      </c>
      <c r="E95" s="265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333">
        <f t="shared" si="45"/>
        <v>46902</v>
      </c>
      <c r="BB95" s="50" t="s">
        <v>441</v>
      </c>
      <c r="BC95" s="78" t="s">
        <v>443</v>
      </c>
      <c r="BD95" s="60" t="s">
        <v>262</v>
      </c>
      <c r="BE95" s="27"/>
      <c r="BF95" s="14" t="s">
        <v>53</v>
      </c>
      <c r="BG95" s="11">
        <v>45442</v>
      </c>
      <c r="BH95" s="43">
        <v>46902</v>
      </c>
      <c r="BI95" s="38">
        <f t="shared" si="60"/>
        <v>45443</v>
      </c>
      <c r="BJ95" s="38">
        <f t="shared" si="61"/>
        <v>46904</v>
      </c>
      <c r="BK95" s="14" t="s">
        <v>2</v>
      </c>
      <c r="BL95" s="72" t="s">
        <v>442</v>
      </c>
      <c r="BM95" s="49" t="s">
        <v>9</v>
      </c>
      <c r="BN95" s="49" t="s">
        <v>13</v>
      </c>
      <c r="BO95" s="49"/>
      <c r="BP95" s="56"/>
      <c r="BQ95" s="3">
        <f t="shared" si="59"/>
        <v>45257</v>
      </c>
      <c r="BR95" s="3">
        <f t="shared" si="55"/>
        <v>45260</v>
      </c>
      <c r="BS95" s="3">
        <f t="shared" si="56"/>
        <v>45377</v>
      </c>
      <c r="BT95" s="3">
        <f t="shared" si="57"/>
        <v>45382</v>
      </c>
      <c r="BU95" s="3">
        <f>BW95-65</f>
        <v>45377</v>
      </c>
      <c r="BV95" s="3">
        <f t="shared" si="58"/>
        <v>45382</v>
      </c>
      <c r="BW95" s="3">
        <f t="shared" si="46"/>
        <v>45442</v>
      </c>
      <c r="BX95" s="3">
        <f t="shared" si="43"/>
        <v>45443</v>
      </c>
    </row>
    <row r="96" spans="1:76" ht="29.1" customHeight="1">
      <c r="A96" s="146" t="s">
        <v>444</v>
      </c>
      <c r="B96" s="146" t="s">
        <v>434</v>
      </c>
      <c r="C96" s="147" t="s">
        <v>445</v>
      </c>
      <c r="D96" s="148" t="str">
        <f t="shared" ca="1" si="44"/>
        <v>En cours</v>
      </c>
      <c r="E96" s="265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333">
        <f t="shared" si="45"/>
        <v>45537</v>
      </c>
      <c r="BB96" s="50" t="s">
        <v>444</v>
      </c>
      <c r="BC96" s="78" t="s">
        <v>444</v>
      </c>
      <c r="BD96" s="27" t="s">
        <v>262</v>
      </c>
      <c r="BE96" s="27" t="s">
        <v>262</v>
      </c>
      <c r="BF96" s="14" t="s">
        <v>53</v>
      </c>
      <c r="BG96" s="11">
        <v>44077</v>
      </c>
      <c r="BH96" s="43">
        <v>45537</v>
      </c>
      <c r="BI96" s="38">
        <f t="shared" si="60"/>
        <v>44075</v>
      </c>
      <c r="BJ96" s="38">
        <f t="shared" si="61"/>
        <v>45536</v>
      </c>
      <c r="BK96" s="14" t="s">
        <v>2</v>
      </c>
      <c r="BL96" s="72" t="s">
        <v>446</v>
      </c>
      <c r="BM96" s="49" t="s">
        <v>9</v>
      </c>
      <c r="BN96" s="49" t="s">
        <v>13</v>
      </c>
      <c r="BO96" s="49"/>
      <c r="BP96" s="56"/>
      <c r="BQ96" s="3">
        <f t="shared" si="59"/>
        <v>43777</v>
      </c>
      <c r="BR96" s="3">
        <f t="shared" si="55"/>
        <v>43770</v>
      </c>
      <c r="BS96" s="3">
        <f t="shared" si="56"/>
        <v>43897</v>
      </c>
      <c r="BT96" s="3">
        <f t="shared" si="57"/>
        <v>43891</v>
      </c>
      <c r="BU96" s="3">
        <f>BW96-180</f>
        <v>43897</v>
      </c>
      <c r="BV96" s="3">
        <f t="shared" si="58"/>
        <v>43891</v>
      </c>
      <c r="BW96" s="3">
        <f t="shared" si="46"/>
        <v>44077</v>
      </c>
      <c r="BX96" s="3">
        <f t="shared" si="43"/>
        <v>44075</v>
      </c>
    </row>
    <row r="97" spans="1:76" s="31" customFormat="1" ht="29.1" customHeight="1">
      <c r="A97" s="146" t="s">
        <v>74</v>
      </c>
      <c r="B97" s="146" t="s">
        <v>434</v>
      </c>
      <c r="C97" s="147" t="s">
        <v>445</v>
      </c>
      <c r="D97" s="148" t="str">
        <f t="shared" ca="1" si="44"/>
        <v>À venir</v>
      </c>
      <c r="E97" s="265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333">
        <f t="shared" si="45"/>
        <v>46998</v>
      </c>
      <c r="AP97" s="5"/>
      <c r="BB97" s="54" t="s">
        <v>444</v>
      </c>
      <c r="BC97" s="78" t="s">
        <v>66</v>
      </c>
      <c r="BD97" s="60" t="s">
        <v>262</v>
      </c>
      <c r="BE97" s="27"/>
      <c r="BF97" s="14" t="s">
        <v>53</v>
      </c>
      <c r="BG97" s="11">
        <f>BH96+1</f>
        <v>45538</v>
      </c>
      <c r="BH97" s="43">
        <f>BG97+1460</f>
        <v>46998</v>
      </c>
      <c r="BI97" s="38">
        <f t="shared" si="60"/>
        <v>45536</v>
      </c>
      <c r="BJ97" s="38">
        <f t="shared" si="61"/>
        <v>46997</v>
      </c>
      <c r="BK97" s="14" t="s">
        <v>2</v>
      </c>
      <c r="BL97" s="72" t="s">
        <v>446</v>
      </c>
      <c r="BM97" s="49" t="s">
        <v>9</v>
      </c>
      <c r="BN97" s="49" t="s">
        <v>13</v>
      </c>
      <c r="BO97" s="49"/>
      <c r="BP97" s="56"/>
      <c r="BQ97" s="3">
        <f t="shared" si="59"/>
        <v>45328</v>
      </c>
      <c r="BR97" s="2">
        <f t="shared" si="55"/>
        <v>45323</v>
      </c>
      <c r="BS97" s="2">
        <f t="shared" si="56"/>
        <v>45448</v>
      </c>
      <c r="BT97" s="2">
        <f t="shared" si="57"/>
        <v>45444</v>
      </c>
      <c r="BU97" s="2">
        <f>BW97-90</f>
        <v>45448</v>
      </c>
      <c r="BV97" s="2">
        <f t="shared" si="58"/>
        <v>45444</v>
      </c>
      <c r="BW97" s="2">
        <f t="shared" si="46"/>
        <v>45538</v>
      </c>
      <c r="BX97" s="2">
        <f t="shared" si="43"/>
        <v>45536</v>
      </c>
    </row>
    <row r="98" spans="1:76" s="31" customFormat="1" ht="29.1" customHeight="1">
      <c r="A98" s="146" t="s">
        <v>447</v>
      </c>
      <c r="B98" s="146" t="s">
        <v>448</v>
      </c>
      <c r="C98" s="147" t="s">
        <v>449</v>
      </c>
      <c r="D98" s="148" t="str">
        <f t="shared" ca="1" si="44"/>
        <v>En cours</v>
      </c>
      <c r="E98" s="265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333">
        <f t="shared" si="45"/>
        <v>46811</v>
      </c>
      <c r="AP98" s="5"/>
      <c r="BB98" s="50" t="s">
        <v>450</v>
      </c>
      <c r="BC98" s="78" t="s">
        <v>447</v>
      </c>
      <c r="BD98" s="27" t="s">
        <v>262</v>
      </c>
      <c r="BE98" s="27" t="s">
        <v>262</v>
      </c>
      <c r="BF98" s="14" t="s">
        <v>53</v>
      </c>
      <c r="BG98" s="11">
        <v>45352</v>
      </c>
      <c r="BH98" s="43">
        <v>46811</v>
      </c>
      <c r="BI98" s="38">
        <f t="shared" si="60"/>
        <v>45352</v>
      </c>
      <c r="BJ98" s="38">
        <f t="shared" si="61"/>
        <v>46812</v>
      </c>
      <c r="BK98" s="14" t="s">
        <v>0</v>
      </c>
      <c r="BL98" s="72" t="s">
        <v>451</v>
      </c>
      <c r="BM98" s="49" t="s">
        <v>9</v>
      </c>
      <c r="BN98" s="49" t="s">
        <v>10</v>
      </c>
      <c r="BO98" s="49"/>
      <c r="BP98" s="56"/>
      <c r="BQ98" s="3">
        <f t="shared" si="59"/>
        <v>45032</v>
      </c>
      <c r="BR98" s="2">
        <f t="shared" si="55"/>
        <v>45046</v>
      </c>
      <c r="BS98" s="2">
        <f t="shared" si="56"/>
        <v>45152</v>
      </c>
      <c r="BT98" s="2">
        <f t="shared" si="57"/>
        <v>45139</v>
      </c>
      <c r="BU98" s="2">
        <f>BW98-200</f>
        <v>45152</v>
      </c>
      <c r="BV98" s="2">
        <f t="shared" si="58"/>
        <v>45139</v>
      </c>
      <c r="BW98" s="2">
        <f t="shared" si="46"/>
        <v>45352</v>
      </c>
      <c r="BX98" s="2">
        <f t="shared" si="43"/>
        <v>45352</v>
      </c>
    </row>
    <row r="99" spans="1:76" ht="29.1" customHeight="1">
      <c r="A99" s="146" t="s">
        <v>74</v>
      </c>
      <c r="B99" s="146" t="s">
        <v>448</v>
      </c>
      <c r="C99" s="147" t="s">
        <v>452</v>
      </c>
      <c r="D99" s="148" t="str">
        <f t="shared" ca="1" si="44"/>
        <v>À venir</v>
      </c>
      <c r="E99" s="265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333">
        <f t="shared" si="45"/>
        <v>46934</v>
      </c>
      <c r="BB99" s="50" t="s">
        <v>453</v>
      </c>
      <c r="BC99" s="78" t="s">
        <v>454</v>
      </c>
      <c r="BD99" s="60" t="s">
        <v>262</v>
      </c>
      <c r="BE99" s="27"/>
      <c r="BF99" s="14" t="s">
        <v>53</v>
      </c>
      <c r="BG99" s="11">
        <v>45474</v>
      </c>
      <c r="BH99" s="43">
        <f>BG99+1460</f>
        <v>46934</v>
      </c>
      <c r="BI99" s="38">
        <f t="shared" si="60"/>
        <v>45474</v>
      </c>
      <c r="BJ99" s="38">
        <f t="shared" si="61"/>
        <v>46934</v>
      </c>
      <c r="BK99" s="14" t="s">
        <v>0</v>
      </c>
      <c r="BL99" s="72" t="s">
        <v>455</v>
      </c>
      <c r="BM99" s="49" t="s">
        <v>9</v>
      </c>
      <c r="BN99" s="49" t="s">
        <v>10</v>
      </c>
      <c r="BO99" s="49" t="s">
        <v>11</v>
      </c>
      <c r="BP99" s="56"/>
      <c r="BQ99" s="2">
        <f t="shared" si="59"/>
        <v>45274</v>
      </c>
      <c r="BR99" s="2">
        <f t="shared" si="55"/>
        <v>45261</v>
      </c>
      <c r="BS99" s="2">
        <f t="shared" si="56"/>
        <v>45394</v>
      </c>
      <c r="BT99" s="2">
        <f t="shared" si="57"/>
        <v>45383</v>
      </c>
      <c r="BU99" s="2">
        <f>BW99-80</f>
        <v>45394</v>
      </c>
      <c r="BV99" s="2">
        <f t="shared" si="58"/>
        <v>45383</v>
      </c>
      <c r="BW99" s="2">
        <f t="shared" si="46"/>
        <v>45474</v>
      </c>
      <c r="BX99" s="2">
        <f t="shared" si="43"/>
        <v>45474</v>
      </c>
    </row>
    <row r="100" spans="1:76" ht="21.95" customHeight="1">
      <c r="A100" s="146" t="s">
        <v>456</v>
      </c>
      <c r="B100" s="146" t="s">
        <v>448</v>
      </c>
      <c r="C100" s="147" t="s">
        <v>457</v>
      </c>
      <c r="D100" s="148" t="str">
        <f t="shared" ca="1" si="44"/>
        <v>À venir</v>
      </c>
      <c r="E100" s="265"/>
      <c r="F100" s="266"/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333">
        <f t="shared" si="45"/>
        <v>46857</v>
      </c>
      <c r="AP100"/>
      <c r="BB100" s="50" t="s">
        <v>458</v>
      </c>
      <c r="BC100" s="82" t="s">
        <v>456</v>
      </c>
      <c r="BD100" s="27" t="s">
        <v>262</v>
      </c>
      <c r="BE100" s="27" t="s">
        <v>262</v>
      </c>
      <c r="BF100" s="14" t="s">
        <v>53</v>
      </c>
      <c r="BG100" s="11">
        <v>45397</v>
      </c>
      <c r="BH100" s="43">
        <v>46857</v>
      </c>
      <c r="BI100" s="38">
        <f t="shared" si="60"/>
        <v>45383</v>
      </c>
      <c r="BJ100" s="38">
        <f t="shared" si="61"/>
        <v>46844</v>
      </c>
      <c r="BK100" s="14" t="s">
        <v>0</v>
      </c>
      <c r="BL100" s="72" t="s">
        <v>459</v>
      </c>
      <c r="BM100" s="49" t="s">
        <v>9</v>
      </c>
      <c r="BN100" s="49" t="s">
        <v>10</v>
      </c>
      <c r="BO100" s="49"/>
      <c r="BP100" s="56" t="s">
        <v>11</v>
      </c>
      <c r="BQ100" s="2">
        <f t="shared" si="59"/>
        <v>45167</v>
      </c>
      <c r="BR100" s="2">
        <f t="shared" si="55"/>
        <v>45169</v>
      </c>
      <c r="BS100" s="2">
        <f t="shared" si="56"/>
        <v>45287</v>
      </c>
      <c r="BT100" s="2">
        <f t="shared" si="57"/>
        <v>45291</v>
      </c>
      <c r="BU100" s="2">
        <f>BW100-110</f>
        <v>45287</v>
      </c>
      <c r="BV100" s="2">
        <f t="shared" si="58"/>
        <v>45291</v>
      </c>
      <c r="BW100" s="2">
        <f t="shared" si="46"/>
        <v>45397</v>
      </c>
      <c r="BX100" s="2">
        <f t="shared" si="43"/>
        <v>45383</v>
      </c>
    </row>
  </sheetData>
  <sheetProtection algorithmName="SHA-512" hashValue="yhKdRYcce1VDRxKJOioyBIV3icCqGEqGLq/XXz9NXhNEVjBozBffr715tiyM+/NA6DcSNLU6/VNg8f/dzsMdbw==" saltValue="NC6iiMBkDTKcHM6fyfMUUg==" spinCount="100000" sheet="1" autoFilter="0"/>
  <autoFilter ref="A6:D100" xr:uid="{37C69157-B9AE-4702-BE06-7AFC9463D267}"/>
  <mergeCells count="4">
    <mergeCell ref="A4:B4"/>
    <mergeCell ref="AC5:AN5"/>
    <mergeCell ref="E5:P5"/>
    <mergeCell ref="Q5:AB5"/>
  </mergeCells>
  <phoneticPr fontId="12" type="noConversion"/>
  <conditionalFormatting sqref="C2">
    <cfRule type="expression" dxfId="143" priority="13">
      <formula>AND(BL$6&gt;=#REF!,BL$6&lt;=#REF!)</formula>
    </cfRule>
    <cfRule type="expression" dxfId="142" priority="14">
      <formula>AND(BL$6&gt;=#REF!,BL$6&lt;=#REF!)</formula>
    </cfRule>
    <cfRule type="expression" dxfId="141" priority="15">
      <formula>AND(BL$6&gt;=#REF!,BL$6&lt;=#REF!)</formula>
    </cfRule>
    <cfRule type="expression" dxfId="140" priority="16">
      <formula>AND(BL$6&gt;=#REF!,BL$6&lt;=#REF!)</formula>
    </cfRule>
  </conditionalFormatting>
  <conditionalFormatting sqref="D1:D5 D101:D1048576">
    <cfRule type="containsText" dxfId="139" priority="21" operator="containsText" text="A venir">
      <formula>NOT(ISERROR(SEARCH("A venir",D1)))</formula>
    </cfRule>
  </conditionalFormatting>
  <conditionalFormatting sqref="D1:D1048576">
    <cfRule type="containsText" dxfId="138" priority="11" operator="containsText" text="Term">
      <formula>NOT(ISERROR(SEARCH("Term",D1)))</formula>
    </cfRule>
  </conditionalFormatting>
  <conditionalFormatting sqref="D6:D100">
    <cfRule type="containsText" dxfId="137" priority="12" operator="containsText" text="A venir">
      <formula>NOT(ISERROR(SEARCH("A venir",D6)))</formula>
    </cfRule>
  </conditionalFormatting>
  <conditionalFormatting sqref="D7:D100">
    <cfRule type="containsText" dxfId="136" priority="1" operator="containsText" text="À venir">
      <formula>NOT(ISERROR(SEARCH("À venir",D7)))</formula>
    </cfRule>
    <cfRule type="containsText" dxfId="135" priority="7" operator="containsText" text="En cours">
      <formula>NOT(ISERROR(SEARCH("En cours",D7)))</formula>
    </cfRule>
    <cfRule type="expression" dxfId="134" priority="8">
      <formula>AND(D$6&gt;=$BR7,D$6&lt;=$BT7)</formula>
    </cfRule>
  </conditionalFormatting>
  <conditionalFormatting sqref="D7:AN100">
    <cfRule type="expression" dxfId="133" priority="9">
      <formula>AND(D$6&gt;=$BI7,D$6&lt;=$BJ7)</formula>
    </cfRule>
    <cfRule type="expression" dxfId="132" priority="10">
      <formula>AND(D$6&gt;=$BV7,D$6&lt;=$BX7)</formula>
    </cfRule>
  </conditionalFormatting>
  <conditionalFormatting sqref="E7:AN100">
    <cfRule type="expression" dxfId="131" priority="4">
      <formula>AND(E$6&gt;=$BR7,E$6&lt;=$BT7)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C62AB36-E9AD-4713-97EF-3898578D6FFF}">
          <x14:formula1>
            <xm:f>Feuil1!$A$1:$A$3</xm:f>
          </x14:formula1>
          <xm:sqref>BK7:BK95 BK99:BK100</xm:sqref>
        </x14:dataValidation>
        <x14:dataValidation type="list" allowBlank="1" showInputMessage="1" showErrorMessage="1" xr:uid="{E1B7991B-CB5E-48D1-8132-C39058E9F2D2}">
          <x14:formula1>
            <xm:f>Feuil1!$D$7:$D$8</xm:f>
          </x14:formula1>
          <xm:sqref>BO7:BP99</xm:sqref>
        </x14:dataValidation>
        <x14:dataValidation type="list" allowBlank="1" showInputMessage="1" showErrorMessage="1" xr:uid="{88C549AF-19E2-40C9-AF84-2615CD530514}">
          <x14:formula1>
            <xm:f>Feuil1!$B$7:$B$9</xm:f>
          </x14:formula1>
          <xm:sqref>BN7:BN99</xm:sqref>
        </x14:dataValidation>
        <x14:dataValidation type="list" allowBlank="1" showInputMessage="1" showErrorMessage="1" xr:uid="{4CE363B8-3F0F-4B07-937D-6429D704DA87}">
          <x14:formula1>
            <xm:f>Feuil1!$A$7:$A$13</xm:f>
          </x14:formula1>
          <xm:sqref>BM7:BM100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EEB0-54B8-4BAC-90EE-89DE353AE2DC}">
  <sheetPr codeName="Feuil4">
    <pageSetUpPr fitToPage="1"/>
  </sheetPr>
  <dimension ref="A1:BX23"/>
  <sheetViews>
    <sheetView showGridLines="0" topLeftCell="A2" zoomScale="60" zoomScaleNormal="60" workbookViewId="0">
      <pane xSplit="4" ySplit="5" topLeftCell="E7" activePane="bottomRight" state="frozen"/>
      <selection pane="bottomRight" activeCell="BB2" sqref="BB1:BX1048576"/>
      <selection pane="bottomLeft" activeCell="A7" sqref="A7"/>
      <selection pane="topRight" activeCell="E2" sqref="E2"/>
    </sheetView>
  </sheetViews>
  <sheetFormatPr defaultColWidth="23.42578125" defaultRowHeight="14.45"/>
  <cols>
    <col min="1" max="1" width="18.5703125" style="32" customWidth="1"/>
    <col min="2" max="2" width="32.85546875" style="33" customWidth="1"/>
    <col min="3" max="3" width="61" style="7" customWidth="1"/>
    <col min="4" max="4" width="13.140625" style="26" customWidth="1"/>
    <col min="5" max="40" width="3" style="40" customWidth="1"/>
    <col min="41" max="41" width="15.140625" style="6" customWidth="1"/>
    <col min="42" max="53" width="6.5703125" customWidth="1"/>
    <col min="54" max="63" width="23.42578125" hidden="1" customWidth="1"/>
    <col min="64" max="64" width="59.140625" hidden="1" customWidth="1"/>
    <col min="65" max="76" width="23.42578125" hidden="1" customWidth="1"/>
    <col min="77" max="79" width="23.42578125" customWidth="1"/>
  </cols>
  <sheetData>
    <row r="1" spans="1:76" hidden="1">
      <c r="A1" s="4"/>
      <c r="B1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</row>
    <row r="2" spans="1:76" ht="21.95" customHeight="1">
      <c r="A2" s="28"/>
      <c r="B2" s="29"/>
      <c r="C2" s="248" t="s">
        <v>254</v>
      </c>
    </row>
    <row r="3" spans="1:76" ht="21.95" customHeight="1">
      <c r="A3" s="28"/>
      <c r="B3" s="142"/>
      <c r="C3" s="250" t="s">
        <v>255</v>
      </c>
    </row>
    <row r="4" spans="1:76" ht="21.95" customHeight="1">
      <c r="A4" s="387" t="s">
        <v>460</v>
      </c>
      <c r="B4" s="388"/>
      <c r="C4" s="251" t="s">
        <v>24</v>
      </c>
    </row>
    <row r="5" spans="1:76" ht="18">
      <c r="A5" s="206"/>
      <c r="B5" s="328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31" customFormat="1" ht="47.1" customHeight="1" thickBo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119" t="s">
        <v>31</v>
      </c>
      <c r="BC6" s="198" t="s">
        <v>461</v>
      </c>
      <c r="BD6" s="120" t="s">
        <v>462</v>
      </c>
      <c r="BE6" s="122" t="s">
        <v>34</v>
      </c>
      <c r="BF6" s="123" t="s">
        <v>35</v>
      </c>
      <c r="BG6" s="124" t="s">
        <v>36</v>
      </c>
      <c r="BH6" s="124" t="s">
        <v>30</v>
      </c>
      <c r="BI6" s="125" t="s">
        <v>37</v>
      </c>
      <c r="BJ6" s="126" t="s">
        <v>38</v>
      </c>
      <c r="BK6" s="121" t="s">
        <v>39</v>
      </c>
      <c r="BL6" s="120" t="s">
        <v>40</v>
      </c>
      <c r="BM6" s="337" t="s">
        <v>6</v>
      </c>
      <c r="BN6" s="103" t="s">
        <v>7</v>
      </c>
      <c r="BO6" s="103" t="s">
        <v>8</v>
      </c>
      <c r="BP6" s="103" t="s">
        <v>41</v>
      </c>
      <c r="BQ6" s="127" t="s">
        <v>42</v>
      </c>
      <c r="BR6" s="128" t="s">
        <v>43</v>
      </c>
      <c r="BS6" s="129" t="s">
        <v>44</v>
      </c>
      <c r="BT6" s="128" t="s">
        <v>43</v>
      </c>
      <c r="BU6" s="130" t="s">
        <v>45</v>
      </c>
      <c r="BV6" s="128" t="s">
        <v>43</v>
      </c>
      <c r="BW6" s="130" t="s">
        <v>46</v>
      </c>
      <c r="BX6" s="128" t="s">
        <v>43</v>
      </c>
    </row>
    <row r="7" spans="1:76" ht="32.450000000000003" customHeight="1">
      <c r="A7" s="338" t="s">
        <v>463</v>
      </c>
      <c r="B7" s="146" t="s">
        <v>295</v>
      </c>
      <c r="C7" s="147" t="s">
        <v>464</v>
      </c>
      <c r="D7" s="148" t="str">
        <f t="shared" ref="D7:D23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3" si="2">BH7</f>
        <v>45401</v>
      </c>
      <c r="BB7" s="24" t="s">
        <v>463</v>
      </c>
      <c r="BC7" s="25" t="s">
        <v>463</v>
      </c>
      <c r="BD7" s="68" t="s">
        <v>312</v>
      </c>
      <c r="BE7" s="22" t="s">
        <v>262</v>
      </c>
      <c r="BF7" s="22" t="s">
        <v>53</v>
      </c>
      <c r="BG7" s="67">
        <v>43941</v>
      </c>
      <c r="BH7" s="67">
        <v>45401</v>
      </c>
      <c r="BI7" s="59">
        <f t="shared" ref="BI7:BI23" si="3">IF(DAY(BG7)&lt;=15,DATE(YEAR(BG7),MONTH(BG7),1),EOMONTH(BG7,0))</f>
        <v>43951</v>
      </c>
      <c r="BJ7" s="59">
        <f t="shared" ref="BJ7:BJ23" si="4">IF(DAY(BH7)&lt;=15,DATE(YEAR(BH7),MONTH(BH7),1),EOMONTH(BH7,0))</f>
        <v>45412</v>
      </c>
      <c r="BK7" s="69" t="s">
        <v>0</v>
      </c>
      <c r="BL7" s="33" t="s">
        <v>465</v>
      </c>
      <c r="BM7" s="49"/>
      <c r="BN7" s="49" t="s">
        <v>10</v>
      </c>
      <c r="BO7" s="56"/>
      <c r="BP7" s="56"/>
      <c r="BQ7" s="59">
        <f t="shared" ref="BQ7:BQ18" si="5">BS7-60</f>
        <v>43671</v>
      </c>
      <c r="BR7" s="59">
        <f t="shared" ref="BR7:BR22" si="6">IF(DAY(BQ7)&lt;=15,DATE(YEAR(BQ7),MONTH(BQ7),1),EOMONTH(BQ7,0))</f>
        <v>43677</v>
      </c>
      <c r="BS7" s="59">
        <f t="shared" ref="BS7:BS23" si="7">BU7</f>
        <v>43731</v>
      </c>
      <c r="BT7" s="59">
        <f t="shared" ref="BT7:BT23" si="8">IF(DAY(BS7)&lt;=15,DATE(YEAR(BS7),MONTH(BS7),1),EOMONTH(BS7,0))</f>
        <v>43738</v>
      </c>
      <c r="BU7" s="59">
        <f t="shared" ref="BU7:BU19" si="9">BW7-210</f>
        <v>43731</v>
      </c>
      <c r="BV7" s="59">
        <f t="shared" ref="BV7:BV23" si="10">IF(DAY(BU7)&lt;=15,DATE(YEAR(BU7),MONTH(BU7),1),EOMONTH(BU7,0))</f>
        <v>43738</v>
      </c>
      <c r="BW7" s="59">
        <f t="shared" ref="BW7:BW23" si="11">BG7</f>
        <v>43941</v>
      </c>
      <c r="BX7" s="59">
        <f t="shared" ref="BX7:BX23" si="12">IF(DAY(BW7)&lt;=15,DATE(YEAR(BW7),MONTH(BW7),1),EOMONTH(BW7,0))</f>
        <v>43951</v>
      </c>
    </row>
    <row r="8" spans="1:76" ht="32.450000000000003" customHeight="1">
      <c r="A8" s="146" t="s">
        <v>466</v>
      </c>
      <c r="B8" s="146" t="s">
        <v>295</v>
      </c>
      <c r="C8" s="147" t="s">
        <v>467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46871</v>
      </c>
      <c r="BB8" s="8" t="s">
        <v>463</v>
      </c>
      <c r="BC8" s="9" t="s">
        <v>466</v>
      </c>
      <c r="BD8" s="49" t="s">
        <v>312</v>
      </c>
      <c r="BE8" s="1" t="s">
        <v>468</v>
      </c>
      <c r="BF8" s="1" t="s">
        <v>211</v>
      </c>
      <c r="BG8" s="11">
        <v>45411</v>
      </c>
      <c r="BH8" s="11">
        <f>BG8+1460</f>
        <v>46871</v>
      </c>
      <c r="BI8" s="2">
        <f t="shared" si="3"/>
        <v>45412</v>
      </c>
      <c r="BJ8" s="2">
        <f t="shared" si="4"/>
        <v>46873</v>
      </c>
      <c r="BK8" s="56" t="s">
        <v>0</v>
      </c>
      <c r="BL8" s="85" t="s">
        <v>469</v>
      </c>
      <c r="BM8" s="49"/>
      <c r="BN8" s="49" t="s">
        <v>10</v>
      </c>
      <c r="BO8" s="56"/>
      <c r="BP8" s="56" t="s">
        <v>11</v>
      </c>
      <c r="BQ8" s="2">
        <f t="shared" si="5"/>
        <v>45141</v>
      </c>
      <c r="BR8" s="2">
        <f t="shared" si="6"/>
        <v>45139</v>
      </c>
      <c r="BS8" s="2">
        <f t="shared" si="7"/>
        <v>45201</v>
      </c>
      <c r="BT8" s="2">
        <f t="shared" si="8"/>
        <v>45200</v>
      </c>
      <c r="BU8" s="2">
        <f t="shared" si="9"/>
        <v>45201</v>
      </c>
      <c r="BV8" s="2">
        <f t="shared" si="10"/>
        <v>45200</v>
      </c>
      <c r="BW8" s="2">
        <f t="shared" si="11"/>
        <v>45411</v>
      </c>
      <c r="BX8" s="2">
        <f t="shared" si="12"/>
        <v>45412</v>
      </c>
    </row>
    <row r="9" spans="1:76" ht="45" customHeight="1">
      <c r="A9" s="146" t="s">
        <v>470</v>
      </c>
      <c r="B9" s="146" t="s">
        <v>471</v>
      </c>
      <c r="C9" s="147" t="s">
        <v>472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46551</v>
      </c>
      <c r="BB9" s="8" t="s">
        <v>473</v>
      </c>
      <c r="BC9" s="9" t="s">
        <v>470</v>
      </c>
      <c r="BD9" s="49" t="s">
        <v>312</v>
      </c>
      <c r="BE9" s="1" t="s">
        <v>468</v>
      </c>
      <c r="BF9" s="1" t="s">
        <v>211</v>
      </c>
      <c r="BG9" s="11">
        <v>45091</v>
      </c>
      <c r="BH9" s="11">
        <v>46551</v>
      </c>
      <c r="BI9" s="2">
        <f t="shared" si="3"/>
        <v>45078</v>
      </c>
      <c r="BJ9" s="2">
        <f t="shared" si="4"/>
        <v>46539</v>
      </c>
      <c r="BK9" s="56" t="s">
        <v>0</v>
      </c>
      <c r="BL9" s="85" t="s">
        <v>474</v>
      </c>
      <c r="BM9" s="49" t="s">
        <v>17</v>
      </c>
      <c r="BN9" s="49" t="s">
        <v>10</v>
      </c>
      <c r="BO9" s="56"/>
      <c r="BP9" s="56"/>
      <c r="BQ9" s="2">
        <f t="shared" si="5"/>
        <v>44821</v>
      </c>
      <c r="BR9" s="2">
        <f t="shared" si="6"/>
        <v>44834</v>
      </c>
      <c r="BS9" s="2">
        <f t="shared" si="7"/>
        <v>44881</v>
      </c>
      <c r="BT9" s="2">
        <f t="shared" si="8"/>
        <v>44895</v>
      </c>
      <c r="BU9" s="2">
        <f t="shared" si="9"/>
        <v>44881</v>
      </c>
      <c r="BV9" s="2">
        <f t="shared" si="10"/>
        <v>44895</v>
      </c>
      <c r="BW9" s="2">
        <f t="shared" si="11"/>
        <v>45091</v>
      </c>
      <c r="BX9" s="2">
        <f t="shared" si="12"/>
        <v>45078</v>
      </c>
    </row>
    <row r="10" spans="1:76" ht="44.25" hidden="1" customHeight="1">
      <c r="A10" s="146" t="s">
        <v>347</v>
      </c>
      <c r="B10" s="146" t="s">
        <v>471</v>
      </c>
      <c r="C10" s="147" t="s">
        <v>475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45504</v>
      </c>
      <c r="BB10" s="8" t="s">
        <v>347</v>
      </c>
      <c r="BC10" s="369" t="s">
        <v>347</v>
      </c>
      <c r="BD10" s="49" t="s">
        <v>312</v>
      </c>
      <c r="BE10" s="1" t="s">
        <v>468</v>
      </c>
      <c r="BF10" s="1" t="s">
        <v>53</v>
      </c>
      <c r="BG10" s="11">
        <v>44047</v>
      </c>
      <c r="BH10" s="11">
        <v>45504</v>
      </c>
      <c r="BI10" s="2">
        <f t="shared" si="3"/>
        <v>44044</v>
      </c>
      <c r="BJ10" s="2">
        <f t="shared" si="4"/>
        <v>45504</v>
      </c>
      <c r="BK10" s="56" t="s">
        <v>0</v>
      </c>
      <c r="BL10" s="70" t="s">
        <v>476</v>
      </c>
      <c r="BM10" s="49" t="s">
        <v>14</v>
      </c>
      <c r="BN10" s="49" t="s">
        <v>10</v>
      </c>
      <c r="BO10" s="56"/>
      <c r="BP10" s="56"/>
      <c r="BQ10" s="3">
        <f t="shared" si="5"/>
        <v>43777</v>
      </c>
      <c r="BR10" s="3">
        <f t="shared" si="6"/>
        <v>43770</v>
      </c>
      <c r="BS10" s="3">
        <f t="shared" si="7"/>
        <v>43837</v>
      </c>
      <c r="BT10" s="3">
        <f t="shared" si="8"/>
        <v>43831</v>
      </c>
      <c r="BU10" s="3">
        <f t="shared" si="9"/>
        <v>43837</v>
      </c>
      <c r="BV10" s="3">
        <f t="shared" si="10"/>
        <v>43831</v>
      </c>
      <c r="BW10" s="3">
        <f t="shared" si="11"/>
        <v>44047</v>
      </c>
      <c r="BX10" s="3">
        <f t="shared" si="12"/>
        <v>44044</v>
      </c>
    </row>
    <row r="11" spans="1:76" ht="47.25" hidden="1" customHeight="1">
      <c r="A11" s="146" t="s">
        <v>477</v>
      </c>
      <c r="B11" s="146" t="s">
        <v>471</v>
      </c>
      <c r="C11" s="147" t="s">
        <v>475</v>
      </c>
      <c r="D11" s="148" t="str">
        <f t="shared" ca="1" si="1"/>
        <v>À venir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46965</v>
      </c>
      <c r="BB11" s="8" t="s">
        <v>347</v>
      </c>
      <c r="BC11" s="369" t="s">
        <v>477</v>
      </c>
      <c r="BD11" s="49" t="s">
        <v>312</v>
      </c>
      <c r="BE11" s="1" t="s">
        <v>468</v>
      </c>
      <c r="BF11" s="71" t="s">
        <v>53</v>
      </c>
      <c r="BG11" s="11">
        <v>45505</v>
      </c>
      <c r="BH11" s="11">
        <f>BG11+1460</f>
        <v>46965</v>
      </c>
      <c r="BI11" s="2">
        <f t="shared" si="3"/>
        <v>45505</v>
      </c>
      <c r="BJ11" s="2">
        <f t="shared" si="4"/>
        <v>46965</v>
      </c>
      <c r="BK11" s="56" t="s">
        <v>0</v>
      </c>
      <c r="BL11" s="85" t="s">
        <v>476</v>
      </c>
      <c r="BM11" s="49" t="s">
        <v>14</v>
      </c>
      <c r="BN11" s="49" t="s">
        <v>10</v>
      </c>
      <c r="BO11" s="56"/>
      <c r="BP11" s="56" t="s">
        <v>10</v>
      </c>
      <c r="BQ11" s="2">
        <f t="shared" si="5"/>
        <v>45235</v>
      </c>
      <c r="BR11" s="2">
        <f t="shared" si="6"/>
        <v>45231</v>
      </c>
      <c r="BS11" s="2">
        <f t="shared" si="7"/>
        <v>45295</v>
      </c>
      <c r="BT11" s="2">
        <f t="shared" si="8"/>
        <v>45292</v>
      </c>
      <c r="BU11" s="2">
        <f t="shared" si="9"/>
        <v>45295</v>
      </c>
      <c r="BV11" s="2">
        <f t="shared" si="10"/>
        <v>45292</v>
      </c>
      <c r="BW11" s="2">
        <f t="shared" si="11"/>
        <v>45505</v>
      </c>
      <c r="BX11" s="2">
        <f t="shared" si="12"/>
        <v>45505</v>
      </c>
    </row>
    <row r="12" spans="1:76" ht="33.6" customHeight="1">
      <c r="A12" s="146" t="s">
        <v>478</v>
      </c>
      <c r="B12" s="146" t="s">
        <v>471</v>
      </c>
      <c r="C12" s="147" t="s">
        <v>479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>BH12</f>
        <v>46782</v>
      </c>
      <c r="BB12" s="8" t="s">
        <v>478</v>
      </c>
      <c r="BC12" s="10" t="s">
        <v>478</v>
      </c>
      <c r="BD12" s="49" t="s">
        <v>312</v>
      </c>
      <c r="BE12" s="1"/>
      <c r="BF12" s="1" t="s">
        <v>53</v>
      </c>
      <c r="BG12" s="11">
        <v>45323</v>
      </c>
      <c r="BH12" s="11">
        <v>46782</v>
      </c>
      <c r="BI12" s="2">
        <f t="shared" si="3"/>
        <v>45323</v>
      </c>
      <c r="BJ12" s="2">
        <f t="shared" si="4"/>
        <v>46783</v>
      </c>
      <c r="BK12" s="56" t="s">
        <v>0</v>
      </c>
      <c r="BL12" s="85" t="s">
        <v>480</v>
      </c>
      <c r="BM12" s="49"/>
      <c r="BN12" s="49" t="s">
        <v>10</v>
      </c>
      <c r="BO12" s="56"/>
      <c r="BP12" s="56" t="s">
        <v>10</v>
      </c>
      <c r="BQ12" s="2">
        <f t="shared" si="5"/>
        <v>45053</v>
      </c>
      <c r="BR12" s="2">
        <f t="shared" si="6"/>
        <v>45047</v>
      </c>
      <c r="BS12" s="2">
        <f t="shared" si="7"/>
        <v>45113</v>
      </c>
      <c r="BT12" s="2">
        <f t="shared" si="8"/>
        <v>45108</v>
      </c>
      <c r="BU12" s="2">
        <f t="shared" si="9"/>
        <v>45113</v>
      </c>
      <c r="BV12" s="2">
        <f t="shared" si="10"/>
        <v>45108</v>
      </c>
      <c r="BW12" s="2">
        <f t="shared" si="11"/>
        <v>45323</v>
      </c>
      <c r="BX12" s="2">
        <f t="shared" si="12"/>
        <v>45323</v>
      </c>
    </row>
    <row r="13" spans="1:76" ht="45" customHeight="1">
      <c r="A13" s="146" t="s">
        <v>481</v>
      </c>
      <c r="B13" s="146" t="s">
        <v>471</v>
      </c>
      <c r="C13" s="147" t="s">
        <v>482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>BH13</f>
        <v>46889</v>
      </c>
      <c r="BB13" s="8" t="s">
        <v>481</v>
      </c>
      <c r="BC13" s="9" t="s">
        <v>481</v>
      </c>
      <c r="BD13" s="49" t="s">
        <v>312</v>
      </c>
      <c r="BE13" s="1" t="s">
        <v>468</v>
      </c>
      <c r="BF13" s="1" t="s">
        <v>179</v>
      </c>
      <c r="BG13" s="11">
        <v>45429</v>
      </c>
      <c r="BH13" s="11">
        <v>46889</v>
      </c>
      <c r="BI13" s="2">
        <f t="shared" si="3"/>
        <v>45443</v>
      </c>
      <c r="BJ13" s="2">
        <f t="shared" si="4"/>
        <v>46904</v>
      </c>
      <c r="BK13" s="56"/>
      <c r="BL13" s="85" t="s">
        <v>482</v>
      </c>
      <c r="BM13" s="49"/>
      <c r="BN13" s="49"/>
      <c r="BO13" s="56"/>
      <c r="BP13" s="56"/>
      <c r="BQ13" s="2">
        <f t="shared" si="5"/>
        <v>45159</v>
      </c>
      <c r="BR13" s="2">
        <f t="shared" si="6"/>
        <v>45169</v>
      </c>
      <c r="BS13" s="2">
        <f t="shared" si="7"/>
        <v>45219</v>
      </c>
      <c r="BT13" s="2">
        <f t="shared" si="8"/>
        <v>45230</v>
      </c>
      <c r="BU13" s="2">
        <f t="shared" si="9"/>
        <v>45219</v>
      </c>
      <c r="BV13" s="2">
        <f t="shared" si="10"/>
        <v>45230</v>
      </c>
      <c r="BW13" s="2">
        <f t="shared" si="11"/>
        <v>45429</v>
      </c>
      <c r="BX13" s="2">
        <f t="shared" si="12"/>
        <v>45443</v>
      </c>
    </row>
    <row r="14" spans="1:76" ht="32.450000000000003" customHeight="1">
      <c r="A14" s="146" t="s">
        <v>483</v>
      </c>
      <c r="B14" s="146" t="s">
        <v>484</v>
      </c>
      <c r="C14" s="147" t="s">
        <v>485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46661</v>
      </c>
      <c r="BB14" s="35" t="s">
        <v>483</v>
      </c>
      <c r="BC14" s="12" t="s">
        <v>483</v>
      </c>
      <c r="BD14" s="51" t="s">
        <v>312</v>
      </c>
      <c r="BE14" s="1" t="s">
        <v>468</v>
      </c>
      <c r="BF14" s="1" t="s">
        <v>211</v>
      </c>
      <c r="BG14" s="16">
        <v>45201</v>
      </c>
      <c r="BH14" s="11">
        <v>46661</v>
      </c>
      <c r="BI14" s="2">
        <f t="shared" si="3"/>
        <v>45200</v>
      </c>
      <c r="BJ14" s="2">
        <f t="shared" si="4"/>
        <v>46661</v>
      </c>
      <c r="BK14" s="56" t="s">
        <v>0</v>
      </c>
      <c r="BL14" s="86" t="s">
        <v>486</v>
      </c>
      <c r="BM14" s="49"/>
      <c r="BN14" s="49" t="s">
        <v>10</v>
      </c>
      <c r="BO14" s="56"/>
      <c r="BP14" s="56"/>
      <c r="BQ14" s="2">
        <f t="shared" si="5"/>
        <v>44931</v>
      </c>
      <c r="BR14" s="2">
        <f t="shared" si="6"/>
        <v>44927</v>
      </c>
      <c r="BS14" s="2">
        <f t="shared" si="7"/>
        <v>44991</v>
      </c>
      <c r="BT14" s="2">
        <f t="shared" si="8"/>
        <v>44986</v>
      </c>
      <c r="BU14" s="2">
        <f t="shared" si="9"/>
        <v>44991</v>
      </c>
      <c r="BV14" s="2">
        <f t="shared" si="10"/>
        <v>44986</v>
      </c>
      <c r="BW14" s="2">
        <f t="shared" si="11"/>
        <v>45201</v>
      </c>
      <c r="BX14" s="2">
        <f t="shared" si="12"/>
        <v>45200</v>
      </c>
    </row>
    <row r="15" spans="1:76" ht="32.450000000000003" customHeight="1">
      <c r="A15" s="146" t="s">
        <v>487</v>
      </c>
      <c r="B15" s="146" t="s">
        <v>484</v>
      </c>
      <c r="C15" s="147" t="s">
        <v>488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46659</v>
      </c>
      <c r="BB15" s="35" t="s">
        <v>487</v>
      </c>
      <c r="BC15" s="12" t="s">
        <v>487</v>
      </c>
      <c r="BD15" s="51" t="s">
        <v>312</v>
      </c>
      <c r="BE15" s="1" t="s">
        <v>468</v>
      </c>
      <c r="BF15" s="1" t="s">
        <v>53</v>
      </c>
      <c r="BG15" s="16">
        <v>45199</v>
      </c>
      <c r="BH15" s="11">
        <v>46659</v>
      </c>
      <c r="BI15" s="2">
        <f t="shared" si="3"/>
        <v>45199</v>
      </c>
      <c r="BJ15" s="2">
        <f t="shared" si="4"/>
        <v>46660</v>
      </c>
      <c r="BK15" s="56" t="s">
        <v>0</v>
      </c>
      <c r="BL15" s="86" t="s">
        <v>489</v>
      </c>
      <c r="BM15" s="49"/>
      <c r="BN15" s="49" t="s">
        <v>10</v>
      </c>
      <c r="BO15" s="56"/>
      <c r="BP15" s="56"/>
      <c r="BQ15" s="2">
        <f t="shared" si="5"/>
        <v>44929</v>
      </c>
      <c r="BR15" s="2">
        <f t="shared" si="6"/>
        <v>44927</v>
      </c>
      <c r="BS15" s="2">
        <f t="shared" si="7"/>
        <v>44989</v>
      </c>
      <c r="BT15" s="2">
        <f t="shared" si="8"/>
        <v>44986</v>
      </c>
      <c r="BU15" s="2">
        <f t="shared" si="9"/>
        <v>44989</v>
      </c>
      <c r="BV15" s="2">
        <f t="shared" si="10"/>
        <v>44986</v>
      </c>
      <c r="BW15" s="2">
        <f t="shared" si="11"/>
        <v>45199</v>
      </c>
      <c r="BX15" s="2">
        <f t="shared" si="12"/>
        <v>45199</v>
      </c>
    </row>
    <row r="16" spans="1:76" ht="32.450000000000003" customHeight="1">
      <c r="A16" s="146" t="s">
        <v>490</v>
      </c>
      <c r="B16" s="146" t="s">
        <v>491</v>
      </c>
      <c r="C16" s="147" t="s">
        <v>492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46521</v>
      </c>
      <c r="BB16" s="8" t="s">
        <v>493</v>
      </c>
      <c r="BC16" s="9" t="s">
        <v>490</v>
      </c>
      <c r="BD16" s="49" t="s">
        <v>312</v>
      </c>
      <c r="BE16" s="1" t="s">
        <v>468</v>
      </c>
      <c r="BF16" s="1" t="s">
        <v>211</v>
      </c>
      <c r="BG16" s="11">
        <v>45061</v>
      </c>
      <c r="BH16" s="11">
        <v>46521</v>
      </c>
      <c r="BI16" s="2">
        <f t="shared" si="3"/>
        <v>45047</v>
      </c>
      <c r="BJ16" s="2">
        <f t="shared" si="4"/>
        <v>46508</v>
      </c>
      <c r="BK16" s="56" t="s">
        <v>0</v>
      </c>
      <c r="BL16" s="56" t="s">
        <v>494</v>
      </c>
      <c r="BM16" s="49" t="s">
        <v>17</v>
      </c>
      <c r="BN16" s="49" t="s">
        <v>10</v>
      </c>
      <c r="BO16" s="56"/>
      <c r="BP16" s="56" t="s">
        <v>10</v>
      </c>
      <c r="BQ16" s="2">
        <f t="shared" si="5"/>
        <v>44791</v>
      </c>
      <c r="BR16" s="2">
        <f t="shared" si="6"/>
        <v>44804</v>
      </c>
      <c r="BS16" s="2">
        <f t="shared" si="7"/>
        <v>44851</v>
      </c>
      <c r="BT16" s="2">
        <f t="shared" si="8"/>
        <v>44865</v>
      </c>
      <c r="BU16" s="2">
        <f t="shared" si="9"/>
        <v>44851</v>
      </c>
      <c r="BV16" s="2">
        <f t="shared" si="10"/>
        <v>44865</v>
      </c>
      <c r="BW16" s="2">
        <f t="shared" si="11"/>
        <v>45061</v>
      </c>
      <c r="BX16" s="2">
        <f t="shared" si="12"/>
        <v>45047</v>
      </c>
    </row>
    <row r="17" spans="1:76" ht="32.450000000000003" customHeight="1">
      <c r="A17" s="146" t="s">
        <v>495</v>
      </c>
      <c r="B17" s="146" t="s">
        <v>491</v>
      </c>
      <c r="C17" s="147" t="s">
        <v>496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46554</v>
      </c>
      <c r="BB17" s="8" t="s">
        <v>497</v>
      </c>
      <c r="BC17" s="9" t="s">
        <v>495</v>
      </c>
      <c r="BD17" s="49" t="s">
        <v>312</v>
      </c>
      <c r="BE17" s="1" t="s">
        <v>468</v>
      </c>
      <c r="BF17" s="1" t="s">
        <v>211</v>
      </c>
      <c r="BG17" s="11">
        <v>45061</v>
      </c>
      <c r="BH17" s="11">
        <v>46554</v>
      </c>
      <c r="BI17" s="2">
        <f t="shared" si="3"/>
        <v>45047</v>
      </c>
      <c r="BJ17" s="2">
        <f t="shared" si="4"/>
        <v>46568</v>
      </c>
      <c r="BK17" s="56" t="s">
        <v>0</v>
      </c>
      <c r="BL17" s="56" t="s">
        <v>498</v>
      </c>
      <c r="BM17" s="49" t="s">
        <v>17</v>
      </c>
      <c r="BN17" s="49" t="s">
        <v>13</v>
      </c>
      <c r="BO17" s="56"/>
      <c r="BP17" s="56"/>
      <c r="BQ17" s="2">
        <f t="shared" si="5"/>
        <v>44791</v>
      </c>
      <c r="BR17" s="2">
        <f t="shared" si="6"/>
        <v>44804</v>
      </c>
      <c r="BS17" s="2">
        <f t="shared" si="7"/>
        <v>44851</v>
      </c>
      <c r="BT17" s="2">
        <f t="shared" si="8"/>
        <v>44865</v>
      </c>
      <c r="BU17" s="2">
        <f t="shared" si="9"/>
        <v>44851</v>
      </c>
      <c r="BV17" s="2">
        <f t="shared" si="10"/>
        <v>44865</v>
      </c>
      <c r="BW17" s="2">
        <f t="shared" si="11"/>
        <v>45061</v>
      </c>
      <c r="BX17" s="2">
        <f t="shared" si="12"/>
        <v>45047</v>
      </c>
    </row>
    <row r="18" spans="1:76" ht="32.450000000000003" customHeight="1">
      <c r="A18" s="146" t="s">
        <v>499</v>
      </c>
      <c r="B18" s="146" t="s">
        <v>491</v>
      </c>
      <c r="C18" s="147" t="s">
        <v>500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45600</v>
      </c>
      <c r="BB18" s="8" t="s">
        <v>499</v>
      </c>
      <c r="BC18" s="9" t="s">
        <v>499</v>
      </c>
      <c r="BD18" s="49" t="s">
        <v>312</v>
      </c>
      <c r="BE18" s="1" t="s">
        <v>468</v>
      </c>
      <c r="BF18" s="1" t="s">
        <v>179</v>
      </c>
      <c r="BG18" s="11">
        <v>44140</v>
      </c>
      <c r="BH18" s="11">
        <v>45600</v>
      </c>
      <c r="BI18" s="2">
        <f t="shared" si="3"/>
        <v>44136</v>
      </c>
      <c r="BJ18" s="2">
        <f t="shared" si="4"/>
        <v>45597</v>
      </c>
      <c r="BK18" s="56" t="s">
        <v>0</v>
      </c>
      <c r="BL18" s="56" t="s">
        <v>501</v>
      </c>
      <c r="BM18" s="49" t="s">
        <v>17</v>
      </c>
      <c r="BN18" s="49" t="s">
        <v>10</v>
      </c>
      <c r="BO18" s="56"/>
      <c r="BP18" s="56"/>
      <c r="BQ18" s="2">
        <f t="shared" si="5"/>
        <v>43870</v>
      </c>
      <c r="BR18" s="2">
        <f t="shared" si="6"/>
        <v>43862</v>
      </c>
      <c r="BS18" s="2">
        <f t="shared" si="7"/>
        <v>43930</v>
      </c>
      <c r="BT18" s="2">
        <f t="shared" si="8"/>
        <v>43922</v>
      </c>
      <c r="BU18" s="2">
        <f t="shared" si="9"/>
        <v>43930</v>
      </c>
      <c r="BV18" s="2">
        <f t="shared" si="10"/>
        <v>43922</v>
      </c>
      <c r="BW18" s="2">
        <f t="shared" si="11"/>
        <v>44140</v>
      </c>
      <c r="BX18" s="2">
        <f t="shared" si="12"/>
        <v>44136</v>
      </c>
    </row>
    <row r="19" spans="1:76" ht="32.450000000000003" customHeight="1">
      <c r="A19" s="146" t="s">
        <v>502</v>
      </c>
      <c r="B19" s="146" t="s">
        <v>491</v>
      </c>
      <c r="C19" s="147" t="s">
        <v>503</v>
      </c>
      <c r="D19" s="148" t="str">
        <f t="shared" ca="1" si="1"/>
        <v>À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47060</v>
      </c>
      <c r="BB19" s="8" t="s">
        <v>499</v>
      </c>
      <c r="BC19" s="9" t="s">
        <v>502</v>
      </c>
      <c r="BD19" s="49" t="s">
        <v>312</v>
      </c>
      <c r="BE19" s="1"/>
      <c r="BF19" s="1" t="s">
        <v>179</v>
      </c>
      <c r="BG19" s="11">
        <f>BH18+1</f>
        <v>45601</v>
      </c>
      <c r="BH19" s="11">
        <v>47060</v>
      </c>
      <c r="BI19" s="2">
        <f t="shared" si="3"/>
        <v>45597</v>
      </c>
      <c r="BJ19" s="2">
        <f t="shared" si="4"/>
        <v>47058</v>
      </c>
      <c r="BK19" s="56" t="s">
        <v>4</v>
      </c>
      <c r="BL19" s="56" t="s">
        <v>504</v>
      </c>
      <c r="BM19" s="49"/>
      <c r="BN19" s="49" t="s">
        <v>10</v>
      </c>
      <c r="BO19" s="56" t="s">
        <v>11</v>
      </c>
      <c r="BP19" s="56"/>
      <c r="BQ19" s="2">
        <f>BS19-120</f>
        <v>45271</v>
      </c>
      <c r="BR19" s="2">
        <f t="shared" si="6"/>
        <v>45261</v>
      </c>
      <c r="BS19" s="2">
        <f t="shared" si="7"/>
        <v>45391</v>
      </c>
      <c r="BT19" s="2">
        <f t="shared" si="8"/>
        <v>45383</v>
      </c>
      <c r="BU19" s="2">
        <f t="shared" si="9"/>
        <v>45391</v>
      </c>
      <c r="BV19" s="2">
        <f t="shared" si="10"/>
        <v>45383</v>
      </c>
      <c r="BW19" s="2">
        <f t="shared" si="11"/>
        <v>45601</v>
      </c>
      <c r="BX19" s="2">
        <f t="shared" si="12"/>
        <v>45597</v>
      </c>
    </row>
    <row r="20" spans="1:76" ht="32.450000000000003" customHeight="1">
      <c r="A20" s="338" t="s">
        <v>505</v>
      </c>
      <c r="B20" s="146" t="s">
        <v>506</v>
      </c>
      <c r="C20" s="147" t="s">
        <v>507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45822</v>
      </c>
      <c r="BB20" s="8" t="s">
        <v>508</v>
      </c>
      <c r="BC20" s="9" t="s">
        <v>505</v>
      </c>
      <c r="BD20" s="49" t="s">
        <v>312</v>
      </c>
      <c r="BE20" s="1" t="s">
        <v>262</v>
      </c>
      <c r="BF20" s="27" t="s">
        <v>179</v>
      </c>
      <c r="BG20" s="11">
        <v>44362</v>
      </c>
      <c r="BH20" s="11">
        <v>45822</v>
      </c>
      <c r="BI20" s="2">
        <f t="shared" si="3"/>
        <v>44348</v>
      </c>
      <c r="BJ20" s="2">
        <f t="shared" si="4"/>
        <v>45809</v>
      </c>
      <c r="BK20" s="56" t="s">
        <v>0</v>
      </c>
      <c r="BL20" s="56" t="s">
        <v>509</v>
      </c>
      <c r="BM20" s="49"/>
      <c r="BN20" s="49" t="s">
        <v>10</v>
      </c>
      <c r="BO20" s="56"/>
      <c r="BP20" s="56"/>
      <c r="BQ20" s="2">
        <f>BS20-90</f>
        <v>44092</v>
      </c>
      <c r="BR20" s="2">
        <f t="shared" si="6"/>
        <v>44104</v>
      </c>
      <c r="BS20" s="2">
        <f t="shared" si="7"/>
        <v>44182</v>
      </c>
      <c r="BT20" s="2">
        <f t="shared" si="8"/>
        <v>44196</v>
      </c>
      <c r="BU20" s="2">
        <f>BW20-180</f>
        <v>44182</v>
      </c>
      <c r="BV20" s="2">
        <f t="shared" si="10"/>
        <v>44196</v>
      </c>
      <c r="BW20" s="2">
        <f t="shared" si="11"/>
        <v>44362</v>
      </c>
      <c r="BX20" s="2">
        <f t="shared" si="12"/>
        <v>44348</v>
      </c>
    </row>
    <row r="21" spans="1:76" ht="32.450000000000003" customHeight="1">
      <c r="A21" s="146" t="s">
        <v>508</v>
      </c>
      <c r="B21" s="146" t="s">
        <v>506</v>
      </c>
      <c r="C21" s="147" t="s">
        <v>510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45397</v>
      </c>
      <c r="BB21" s="8" t="s">
        <v>508</v>
      </c>
      <c r="BC21" s="9" t="s">
        <v>508</v>
      </c>
      <c r="BD21" s="49" t="s">
        <v>312</v>
      </c>
      <c r="BE21" s="1" t="s">
        <v>262</v>
      </c>
      <c r="BF21" s="1" t="s">
        <v>179</v>
      </c>
      <c r="BG21" s="11">
        <v>43937</v>
      </c>
      <c r="BH21" s="11">
        <v>45397</v>
      </c>
      <c r="BI21" s="2">
        <f t="shared" si="3"/>
        <v>43951</v>
      </c>
      <c r="BJ21" s="2">
        <f t="shared" si="4"/>
        <v>45383</v>
      </c>
      <c r="BK21" s="56" t="s">
        <v>0</v>
      </c>
      <c r="BL21" s="56" t="s">
        <v>511</v>
      </c>
      <c r="BM21" s="49"/>
      <c r="BN21" s="49" t="s">
        <v>10</v>
      </c>
      <c r="BO21" s="56"/>
      <c r="BP21" s="56"/>
      <c r="BQ21" s="2">
        <f>BS21-60</f>
        <v>43667</v>
      </c>
      <c r="BR21" s="2">
        <f t="shared" si="6"/>
        <v>43677</v>
      </c>
      <c r="BS21" s="2">
        <f t="shared" si="7"/>
        <v>43727</v>
      </c>
      <c r="BT21" s="2">
        <f t="shared" si="8"/>
        <v>43738</v>
      </c>
      <c r="BU21" s="2">
        <f>BW21-210</f>
        <v>43727</v>
      </c>
      <c r="BV21" s="2">
        <f t="shared" si="10"/>
        <v>43738</v>
      </c>
      <c r="BW21" s="2">
        <f t="shared" si="11"/>
        <v>43937</v>
      </c>
      <c r="BX21" s="2">
        <f t="shared" si="12"/>
        <v>43951</v>
      </c>
    </row>
    <row r="22" spans="1:76" ht="32.450000000000003" customHeight="1">
      <c r="A22" s="146" t="s">
        <v>512</v>
      </c>
      <c r="B22" s="146" t="s">
        <v>506</v>
      </c>
      <c r="C22" s="147" t="s">
        <v>510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46857.000243055554</v>
      </c>
      <c r="BB22" s="8" t="s">
        <v>508</v>
      </c>
      <c r="BC22" s="9" t="s">
        <v>512</v>
      </c>
      <c r="BD22" s="49" t="s">
        <v>312</v>
      </c>
      <c r="BE22" s="1" t="s">
        <v>468</v>
      </c>
      <c r="BF22" s="71" t="s">
        <v>179</v>
      </c>
      <c r="BG22" s="11">
        <v>45397.000243055554</v>
      </c>
      <c r="BH22" s="11">
        <f>BG22+1460</f>
        <v>46857.000243055554</v>
      </c>
      <c r="BI22" s="2">
        <f t="shared" si="3"/>
        <v>45383</v>
      </c>
      <c r="BJ22" s="2">
        <f t="shared" si="4"/>
        <v>46844</v>
      </c>
      <c r="BK22" s="56" t="s">
        <v>0</v>
      </c>
      <c r="BL22" s="85" t="s">
        <v>513</v>
      </c>
      <c r="BM22" s="49"/>
      <c r="BN22" s="49" t="s">
        <v>10</v>
      </c>
      <c r="BO22" s="56" t="s">
        <v>11</v>
      </c>
      <c r="BP22" s="56"/>
      <c r="BQ22" s="2">
        <f>BS22-60</f>
        <v>45127.000243055554</v>
      </c>
      <c r="BR22" s="2">
        <f t="shared" si="6"/>
        <v>45138</v>
      </c>
      <c r="BS22" s="2">
        <f t="shared" si="7"/>
        <v>45187.000243055554</v>
      </c>
      <c r="BT22" s="2">
        <f t="shared" si="8"/>
        <v>45199</v>
      </c>
      <c r="BU22" s="2">
        <f>BW22-210</f>
        <v>45187.000243055554</v>
      </c>
      <c r="BV22" s="2">
        <f t="shared" si="10"/>
        <v>45199</v>
      </c>
      <c r="BW22" s="2">
        <f t="shared" si="11"/>
        <v>45397.000243055554</v>
      </c>
      <c r="BX22" s="2">
        <f t="shared" si="12"/>
        <v>45383</v>
      </c>
    </row>
    <row r="23" spans="1:76" ht="32.450000000000003" hidden="1" customHeight="1">
      <c r="A23" s="146" t="s">
        <v>65</v>
      </c>
      <c r="B23" s="146"/>
      <c r="C23" s="147" t="s">
        <v>514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46915</v>
      </c>
      <c r="BB23" s="8" t="s">
        <v>515</v>
      </c>
      <c r="BC23" s="369" t="s">
        <v>515</v>
      </c>
      <c r="BD23" s="49" t="s">
        <v>312</v>
      </c>
      <c r="BE23" s="1" t="s">
        <v>468</v>
      </c>
      <c r="BF23" s="71" t="s">
        <v>179</v>
      </c>
      <c r="BG23" s="11">
        <v>45455</v>
      </c>
      <c r="BH23" s="11">
        <v>46915</v>
      </c>
      <c r="BI23" s="2">
        <f t="shared" si="3"/>
        <v>45444</v>
      </c>
      <c r="BJ23" s="2">
        <f t="shared" si="4"/>
        <v>46905</v>
      </c>
      <c r="BK23" s="56"/>
      <c r="BL23" s="85"/>
      <c r="BM23" s="49"/>
      <c r="BN23" s="49"/>
      <c r="BO23" s="56"/>
      <c r="BP23" s="56"/>
      <c r="BQ23" s="2">
        <f>BS23-60</f>
        <v>45185</v>
      </c>
      <c r="BR23" s="2">
        <f t="shared" ref="BR23" si="13">IF(DAY(BQ23)&lt;=15,DATE(YEAR(BQ23),MONTH(BQ23),1),EOMONTH(BQ23,0))</f>
        <v>45199</v>
      </c>
      <c r="BS23" s="2">
        <f t="shared" si="7"/>
        <v>45245</v>
      </c>
      <c r="BT23" s="2">
        <f t="shared" si="8"/>
        <v>45231</v>
      </c>
      <c r="BU23" s="2">
        <f>BW23-210</f>
        <v>45245</v>
      </c>
      <c r="BV23" s="2">
        <f t="shared" si="10"/>
        <v>45231</v>
      </c>
      <c r="BW23" s="2">
        <f t="shared" si="11"/>
        <v>45455</v>
      </c>
      <c r="BX23" s="2">
        <f t="shared" si="12"/>
        <v>45444</v>
      </c>
    </row>
  </sheetData>
  <sheetProtection algorithmName="SHA-512" hashValue="fUQOtamg+SkpUKca1GozYaUTjyeZiVi8UFsfNdlHcWy78qb0bJbgDcXTua3gN0kmhi4kDG3DwGhT8WKuflfCKg==" saltValue="ZaX5TCeiQqNLM/DSXq/elw==" spinCount="100000" sheet="1" autoFilter="0"/>
  <autoFilter ref="A6:D6" xr:uid="{AC2AEEB0-54B8-4BAC-90EE-89DE353AE2DC}"/>
  <mergeCells count="4">
    <mergeCell ref="A4:B4"/>
    <mergeCell ref="Q5:AB5"/>
    <mergeCell ref="AC5:AN5"/>
    <mergeCell ref="E5:P5"/>
  </mergeCells>
  <phoneticPr fontId="12" type="noConversion"/>
  <conditionalFormatting sqref="C2">
    <cfRule type="expression" dxfId="130" priority="16">
      <formula>AND(BL$6&gt;=#REF!,BL$6&lt;=#REF!)</formula>
    </cfRule>
    <cfRule type="expression" dxfId="129" priority="17">
      <formula>AND(BL$6&gt;=#REF!,BL$6&lt;=#REF!)</formula>
    </cfRule>
    <cfRule type="expression" dxfId="128" priority="18">
      <formula>AND(BL$6&gt;=#REF!,BL$6&lt;=#REF!)</formula>
    </cfRule>
    <cfRule type="expression" dxfId="127" priority="19">
      <formula>AND(BL$6&gt;=#REF!,BL$6&lt;=#REF!)</formula>
    </cfRule>
  </conditionalFormatting>
  <conditionalFormatting sqref="D1:D5 D24:D1048576">
    <cfRule type="containsText" dxfId="126" priority="23" operator="containsText" text="A venir">
      <formula>NOT(ISERROR(SEARCH("A venir",D1)))</formula>
    </cfRule>
  </conditionalFormatting>
  <conditionalFormatting sqref="D1:D1048576">
    <cfRule type="containsText" dxfId="125" priority="10" operator="containsText" text="Term">
      <formula>NOT(ISERROR(SEARCH("Term",D1)))</formula>
    </cfRule>
  </conditionalFormatting>
  <conditionalFormatting sqref="D6:D23">
    <cfRule type="containsText" dxfId="124" priority="11" operator="containsText" text="À venir">
      <formula>NOT(ISERROR(SEARCH("À venir",D6)))</formula>
    </cfRule>
  </conditionalFormatting>
  <conditionalFormatting sqref="D7:D23">
    <cfRule type="containsText" dxfId="123" priority="12" operator="containsText" text="En cours">
      <formula>NOT(ISERROR(SEARCH("En cours",D7)))</formula>
    </cfRule>
    <cfRule type="expression" dxfId="122" priority="13">
      <formula>AND(D$6&gt;=$BR7,D$6&lt;=$BT7)</formula>
    </cfRule>
    <cfRule type="expression" dxfId="121" priority="14">
      <formula>AND(D$6&gt;=$BI7,D$6&lt;=$BJ7)</formula>
    </cfRule>
    <cfRule type="expression" dxfId="120" priority="15">
      <formula>AND(D$6&gt;=$BV7,D$6&lt;=$BX7)</formula>
    </cfRule>
  </conditionalFormatting>
  <conditionalFormatting sqref="E7:AN23">
    <cfRule type="expression" dxfId="119" priority="1">
      <formula>AND(E$6&gt;=$BI7,E$6&lt;=$BJ7)</formula>
    </cfRule>
    <cfRule type="expression" dxfId="118" priority="2">
      <formula>AND(E$6&gt;=$BV7,E$6&lt;=$BX7)</formula>
    </cfRule>
    <cfRule type="expression" dxfId="117" priority="3">
      <formula>AND(E$6&gt;=$BR7,E$6&lt;=$BT7)</formula>
    </cfRule>
  </conditionalFormatting>
  <printOptions horizontalCentered="1" verticalCentered="1"/>
  <pageMargins left="0.25" right="0.25" top="0.75" bottom="0.75" header="0.3" footer="0.3"/>
  <pageSetup paperSize="8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8E47C91-16C3-403E-BBC7-1F0B01515943}">
          <x14:formula1>
            <xm:f>Feuil1!$A$1:$A$3</xm:f>
          </x14:formula1>
          <xm:sqref>BK7:BK22</xm:sqref>
        </x14:dataValidation>
        <x14:dataValidation type="list" allowBlank="1" showInputMessage="1" showErrorMessage="1" xr:uid="{C1FA0013-CD86-414C-B74A-AF9EF9ADE08F}">
          <x14:formula1>
            <xm:f>Feuil1!$D$7:$D$8</xm:f>
          </x14:formula1>
          <xm:sqref>BO7:BP22</xm:sqref>
        </x14:dataValidation>
        <x14:dataValidation type="list" allowBlank="1" showInputMessage="1" showErrorMessage="1" xr:uid="{BCB14E40-1927-44C6-BC13-9FA3D584EB11}">
          <x14:formula1>
            <xm:f>Feuil1!$B$7:$B$9</xm:f>
          </x14:formula1>
          <xm:sqref>BN7:BN22</xm:sqref>
        </x14:dataValidation>
        <x14:dataValidation type="list" allowBlank="1" showInputMessage="1" showErrorMessage="1" xr:uid="{7B91D456-100A-4757-B3F1-D813048A9440}">
          <x14:formula1>
            <xm:f>Feuil1!$A$7:$A$13</xm:f>
          </x14:formula1>
          <xm:sqref>BM7:BM22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7183-3EA2-41BB-B082-3A64A8FBDA9B}">
  <sheetPr codeName="Feuil7">
    <pageSetUpPr fitToPage="1"/>
  </sheetPr>
  <dimension ref="A1:BX23"/>
  <sheetViews>
    <sheetView showGridLines="0" topLeftCell="A2" zoomScale="60" zoomScaleNormal="60" workbookViewId="0">
      <pane xSplit="4" ySplit="5" topLeftCell="E7" activePane="bottomRight" state="frozen"/>
      <selection pane="bottomRight" activeCell="G27" sqref="G27"/>
      <selection pane="bottomLeft" activeCell="A7" sqref="A7"/>
      <selection pane="topRight" activeCell="E2" sqref="E2"/>
    </sheetView>
  </sheetViews>
  <sheetFormatPr defaultColWidth="15.5703125" defaultRowHeight="14.45"/>
  <cols>
    <col min="1" max="1" width="18.7109375" style="32" customWidth="1"/>
    <col min="2" max="2" width="29.42578125" style="33" customWidth="1"/>
    <col min="3" max="3" width="47.5703125" style="7" customWidth="1"/>
    <col min="4" max="4" width="15.7109375" style="7" customWidth="1"/>
    <col min="5" max="40" width="3.42578125" style="40" customWidth="1"/>
    <col min="41" max="41" width="13.7109375" style="6" customWidth="1"/>
    <col min="42" max="53" width="15.5703125" style="5" customWidth="1"/>
    <col min="54" max="54" width="15.5703125" style="5" hidden="1" customWidth="1"/>
    <col min="55" max="55" width="26.42578125" style="5" hidden="1" customWidth="1"/>
    <col min="56" max="56" width="25.5703125" style="5" hidden="1" customWidth="1"/>
    <col min="57" max="63" width="15.5703125" style="5" hidden="1" customWidth="1"/>
    <col min="64" max="64" width="58.5703125" style="5" hidden="1" customWidth="1"/>
    <col min="65" max="65" width="25.5703125" style="5" hidden="1" customWidth="1"/>
    <col min="66" max="66" width="17.5703125" style="5" hidden="1" customWidth="1"/>
    <col min="67" max="76" width="15.5703125" style="5" hidden="1" customWidth="1"/>
    <col min="77" max="77" width="15.5703125" style="5" customWidth="1"/>
    <col min="78" max="16384" width="15.5703125" style="5"/>
  </cols>
  <sheetData>
    <row r="1" spans="1:76" customFormat="1" ht="17.45" hidden="1" customHeight="1">
      <c r="A1" s="39"/>
      <c r="B1" s="26"/>
      <c r="C1" s="7"/>
      <c r="D1" s="7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O1" s="6"/>
    </row>
    <row r="2" spans="1:76" ht="21.95" customHeight="1">
      <c r="A2" s="28"/>
      <c r="B2" s="29"/>
      <c r="C2" s="248" t="s">
        <v>254</v>
      </c>
      <c r="D2" s="325"/>
    </row>
    <row r="3" spans="1:76" ht="21.95" customHeight="1">
      <c r="A3" s="28"/>
      <c r="B3" s="30"/>
      <c r="C3" s="250" t="s">
        <v>255</v>
      </c>
      <c r="D3" s="326"/>
    </row>
    <row r="4" spans="1:76" ht="21.95" customHeight="1">
      <c r="A4" s="389" t="s">
        <v>516</v>
      </c>
      <c r="B4" s="389"/>
      <c r="C4" s="251" t="s">
        <v>24</v>
      </c>
      <c r="D4" s="326"/>
    </row>
    <row r="5" spans="1:76" ht="37.5" customHeight="1">
      <c r="A5" s="206"/>
      <c r="B5" s="329"/>
      <c r="C5" s="158"/>
      <c r="D5" s="28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43.5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136" t="s">
        <v>32</v>
      </c>
      <c r="BD6" s="113" t="s">
        <v>257</v>
      </c>
      <c r="BE6" s="138" t="s">
        <v>34</v>
      </c>
      <c r="BF6" s="111" t="s">
        <v>35</v>
      </c>
      <c r="BG6" s="139" t="s">
        <v>36</v>
      </c>
      <c r="BH6" s="139" t="s">
        <v>30</v>
      </c>
      <c r="BI6" s="140" t="s">
        <v>37</v>
      </c>
      <c r="BJ6" s="141" t="s">
        <v>38</v>
      </c>
      <c r="BK6" s="137" t="s">
        <v>39</v>
      </c>
      <c r="BL6" s="95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32" t="s">
        <v>42</v>
      </c>
      <c r="BR6" s="105" t="s">
        <v>43</v>
      </c>
      <c r="BS6" s="106" t="s">
        <v>44</v>
      </c>
      <c r="BT6" s="105" t="s">
        <v>43</v>
      </c>
      <c r="BU6" s="107" t="s">
        <v>45</v>
      </c>
      <c r="BV6" s="105" t="s">
        <v>43</v>
      </c>
      <c r="BW6" s="107" t="s">
        <v>46</v>
      </c>
      <c r="BX6" s="105" t="s">
        <v>43</v>
      </c>
    </row>
    <row r="7" spans="1:76" customFormat="1" ht="32.450000000000003" customHeight="1">
      <c r="A7" s="146" t="s">
        <v>517</v>
      </c>
      <c r="B7" s="146" t="s">
        <v>518</v>
      </c>
      <c r="C7" s="146" t="s">
        <v>519</v>
      </c>
      <c r="D7" s="148" t="str">
        <f t="shared" ref="D7:D23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3" si="2">BH7</f>
        <v>45747</v>
      </c>
      <c r="AT7" s="5"/>
      <c r="AU7" s="5"/>
      <c r="AV7" s="5"/>
      <c r="AW7" s="5"/>
      <c r="AX7" s="5"/>
      <c r="AY7" s="5"/>
      <c r="AZ7" s="5"/>
      <c r="BA7" s="5"/>
      <c r="BB7" s="34" t="s">
        <v>520</v>
      </c>
      <c r="BC7" s="65" t="s">
        <v>517</v>
      </c>
      <c r="BD7" s="66" t="s">
        <v>521</v>
      </c>
      <c r="BE7" s="27" t="s">
        <v>522</v>
      </c>
      <c r="BF7" s="66" t="s">
        <v>53</v>
      </c>
      <c r="BG7" s="73">
        <v>44348</v>
      </c>
      <c r="BH7" s="73">
        <v>45747</v>
      </c>
      <c r="BI7" s="2">
        <f t="shared" ref="BI7:BI23" si="3">IF(DAY(BG7)&lt;=15,DATE(YEAR(BG7),MONTH(BG7),1),EOMONTH(BG7,0))</f>
        <v>44348</v>
      </c>
      <c r="BJ7" s="2">
        <f t="shared" ref="BJ7:BJ23" si="4">IF(DAY(BH7)&lt;=15,DATE(YEAR(BH7),MONTH(BH7),1),EOMONTH(BH7,0))</f>
        <v>45747</v>
      </c>
      <c r="BK7" s="56" t="s">
        <v>0</v>
      </c>
      <c r="BL7" s="74" t="s">
        <v>523</v>
      </c>
      <c r="BM7" s="49"/>
      <c r="BN7" s="56" t="s">
        <v>10</v>
      </c>
      <c r="BO7" s="56"/>
      <c r="BP7" s="56" t="s">
        <v>10</v>
      </c>
      <c r="BQ7" s="46">
        <f>BS7-90</f>
        <v>44108</v>
      </c>
      <c r="BR7" s="46">
        <f t="shared" ref="BR7:BR23" si="5">IF(DAY(BQ7)&lt;=15,DATE(YEAR(BQ7),MONTH(BQ7),1),EOMONTH(BQ7,0))</f>
        <v>44105</v>
      </c>
      <c r="BS7" s="46">
        <f>BU7</f>
        <v>44198</v>
      </c>
      <c r="BT7" s="46">
        <f t="shared" ref="BT7:BT23" si="6">IF(DAY(BS7)&lt;=15,DATE(YEAR(BS7),MONTH(BS7),1),EOMONTH(BS7,0))</f>
        <v>44197</v>
      </c>
      <c r="BU7" s="46">
        <f>BW7-150</f>
        <v>44198</v>
      </c>
      <c r="BV7" s="46">
        <f t="shared" ref="BV7:BV23" si="7">IF(DAY(BU7)&lt;=15,DATE(YEAR(BU7),MONTH(BU7),1),EOMONTH(BU7,0))</f>
        <v>44197</v>
      </c>
      <c r="BW7" s="46">
        <f t="shared" ref="BW7:BW23" si="8">BG7</f>
        <v>44348</v>
      </c>
      <c r="BX7" s="23">
        <f t="shared" ref="BX7:BX23" si="9">IF(DAY(BW7)&lt;=15,DATE(YEAR(BW7),MONTH(BW7),1),EOMONTH(BW7,0))</f>
        <v>44348</v>
      </c>
    </row>
    <row r="8" spans="1:76" customFormat="1" ht="32.450000000000003" customHeight="1">
      <c r="A8" s="146" t="s">
        <v>74</v>
      </c>
      <c r="B8" s="146" t="s">
        <v>518</v>
      </c>
      <c r="C8" s="146" t="s">
        <v>519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47208</v>
      </c>
      <c r="AT8" s="5"/>
      <c r="AU8" s="5"/>
      <c r="AV8" s="5"/>
      <c r="AW8" s="5"/>
      <c r="AX8" s="5"/>
      <c r="AY8" s="5"/>
      <c r="AZ8" s="5"/>
      <c r="BA8" s="5"/>
      <c r="BB8" s="35" t="s">
        <v>520</v>
      </c>
      <c r="BC8" s="64" t="s">
        <v>524</v>
      </c>
      <c r="BD8" s="14" t="s">
        <v>521</v>
      </c>
      <c r="BE8" s="27" t="s">
        <v>522</v>
      </c>
      <c r="BF8" s="61" t="s">
        <v>53</v>
      </c>
      <c r="BG8" s="16">
        <f>BH7+1</f>
        <v>45748</v>
      </c>
      <c r="BH8" s="16">
        <f>BG8+1460</f>
        <v>47208</v>
      </c>
      <c r="BI8" s="2">
        <f t="shared" si="3"/>
        <v>45748</v>
      </c>
      <c r="BJ8" s="2">
        <f t="shared" si="4"/>
        <v>47208</v>
      </c>
      <c r="BK8" s="56" t="s">
        <v>0</v>
      </c>
      <c r="BL8" s="74" t="s">
        <v>523</v>
      </c>
      <c r="BM8" s="49"/>
      <c r="BN8" s="56" t="s">
        <v>10</v>
      </c>
      <c r="BO8" s="56"/>
      <c r="BP8" s="56" t="s">
        <v>10</v>
      </c>
      <c r="BQ8" s="18">
        <v>45261</v>
      </c>
      <c r="BR8" s="18">
        <f t="shared" si="5"/>
        <v>45261</v>
      </c>
      <c r="BS8" s="18">
        <v>45443</v>
      </c>
      <c r="BT8" s="18">
        <f t="shared" si="6"/>
        <v>45443</v>
      </c>
      <c r="BU8" s="18">
        <v>45444</v>
      </c>
      <c r="BV8" s="18">
        <f t="shared" si="7"/>
        <v>45444</v>
      </c>
      <c r="BW8" s="18">
        <f t="shared" si="8"/>
        <v>45748</v>
      </c>
      <c r="BX8" s="3">
        <f t="shared" si="9"/>
        <v>45748</v>
      </c>
    </row>
    <row r="9" spans="1:76" customFormat="1" ht="32.450000000000003" customHeight="1">
      <c r="A9" s="146" t="s">
        <v>74</v>
      </c>
      <c r="B9" s="146" t="s">
        <v>518</v>
      </c>
      <c r="C9" s="146" t="s">
        <v>525</v>
      </c>
      <c r="D9" s="148" t="str">
        <f t="shared" ca="1" si="1"/>
        <v>À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47118</v>
      </c>
      <c r="AT9" s="5"/>
      <c r="AU9" s="5"/>
      <c r="AV9" s="5"/>
      <c r="AW9" s="5"/>
      <c r="AX9" s="5"/>
      <c r="AY9" s="5"/>
      <c r="AZ9" s="5"/>
      <c r="BA9" s="5"/>
      <c r="BB9" s="35" t="s">
        <v>66</v>
      </c>
      <c r="BC9" s="64" t="s">
        <v>66</v>
      </c>
      <c r="BD9" s="14" t="s">
        <v>521</v>
      </c>
      <c r="BE9" s="27" t="s">
        <v>522</v>
      </c>
      <c r="BF9" s="61" t="s">
        <v>53</v>
      </c>
      <c r="BG9" s="16">
        <v>45658</v>
      </c>
      <c r="BH9" s="16">
        <v>47118</v>
      </c>
      <c r="BI9" s="2">
        <f t="shared" ref="BI9" si="10">IF(DAY(BG9)&lt;=15,DATE(YEAR(BG9),MONTH(BG9),1),EOMONTH(BG9,0))</f>
        <v>45658</v>
      </c>
      <c r="BJ9" s="2">
        <f>IF(DAY(BH9)&lt;=15,DATE(YEAR(BH9),MONTH(BH9),1),EOMONTH(BH9,0))</f>
        <v>47118</v>
      </c>
      <c r="BK9" s="56"/>
      <c r="BL9" s="74" t="s">
        <v>525</v>
      </c>
      <c r="BM9" s="49" t="s">
        <v>19</v>
      </c>
      <c r="BN9" s="56"/>
      <c r="BO9" s="56"/>
      <c r="BP9" s="56"/>
      <c r="BQ9" s="18">
        <v>45262</v>
      </c>
      <c r="BR9" s="18">
        <f t="shared" ref="BR9" si="11">IF(DAY(BQ9)&lt;=15,DATE(YEAR(BQ9),MONTH(BQ9),1),EOMONTH(BQ9,0))</f>
        <v>45261</v>
      </c>
      <c r="BS9" s="18">
        <v>45444</v>
      </c>
      <c r="BT9" s="18">
        <f t="shared" ref="BT9" si="12">IF(DAY(BS9)&lt;=15,DATE(YEAR(BS9),MONTH(BS9),1),EOMONTH(BS9,0))</f>
        <v>45444</v>
      </c>
      <c r="BU9" s="18">
        <v>45445</v>
      </c>
      <c r="BV9" s="18">
        <f t="shared" ref="BV9" si="13">IF(DAY(BU9)&lt;=15,DATE(YEAR(BU9),MONTH(BU9),1),EOMONTH(BU9,0))</f>
        <v>45444</v>
      </c>
      <c r="BW9" s="18">
        <f t="shared" ref="BW9" si="14">BG9</f>
        <v>45658</v>
      </c>
      <c r="BX9" s="3">
        <f t="shared" ref="BX9" si="15">IF(DAY(BW9)&lt;=15,DATE(YEAR(BW9),MONTH(BW9),1),EOMONTH(BW9,0))</f>
        <v>45658</v>
      </c>
    </row>
    <row r="10" spans="1:76" ht="32.450000000000003" customHeight="1">
      <c r="A10" s="146" t="s">
        <v>526</v>
      </c>
      <c r="B10" s="146" t="s">
        <v>518</v>
      </c>
      <c r="C10" s="146" t="s">
        <v>527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45747</v>
      </c>
      <c r="BB10" s="8" t="s">
        <v>526</v>
      </c>
      <c r="BC10" s="64" t="s">
        <v>526</v>
      </c>
      <c r="BD10" s="14" t="s">
        <v>521</v>
      </c>
      <c r="BE10" s="27" t="s">
        <v>522</v>
      </c>
      <c r="BF10" s="14" t="s">
        <v>53</v>
      </c>
      <c r="BG10" s="11">
        <v>44378</v>
      </c>
      <c r="BH10" s="11">
        <v>45747</v>
      </c>
      <c r="BI10" s="2">
        <f t="shared" si="3"/>
        <v>44378</v>
      </c>
      <c r="BJ10" s="2">
        <f t="shared" si="4"/>
        <v>45747</v>
      </c>
      <c r="BK10" s="56" t="s">
        <v>0</v>
      </c>
      <c r="BL10" s="349" t="s">
        <v>528</v>
      </c>
      <c r="BM10" s="49"/>
      <c r="BN10" s="56" t="s">
        <v>15</v>
      </c>
      <c r="BO10" s="56"/>
      <c r="BP10" s="56" t="s">
        <v>10</v>
      </c>
      <c r="BQ10" s="46">
        <f>BS10-90</f>
        <v>44138</v>
      </c>
      <c r="BR10" s="46">
        <f t="shared" si="5"/>
        <v>44136</v>
      </c>
      <c r="BS10" s="46">
        <f t="shared" ref="BS10:BS23" si="16">BU10</f>
        <v>44228</v>
      </c>
      <c r="BT10" s="46">
        <f t="shared" si="6"/>
        <v>44228</v>
      </c>
      <c r="BU10" s="46">
        <f t="shared" ref="BU10:BU23" si="17">BW10-150</f>
        <v>44228</v>
      </c>
      <c r="BV10" s="46">
        <f t="shared" si="7"/>
        <v>44228</v>
      </c>
      <c r="BW10" s="46">
        <f t="shared" si="8"/>
        <v>44378</v>
      </c>
      <c r="BX10" s="23">
        <f t="shared" si="9"/>
        <v>44378</v>
      </c>
    </row>
    <row r="11" spans="1:76" ht="32.450000000000003" customHeight="1">
      <c r="A11" s="146" t="s">
        <v>529</v>
      </c>
      <c r="B11" s="146" t="s">
        <v>530</v>
      </c>
      <c r="C11" s="146" t="s">
        <v>531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46752</v>
      </c>
      <c r="BB11" s="8" t="s">
        <v>532</v>
      </c>
      <c r="BC11" s="64" t="s">
        <v>529</v>
      </c>
      <c r="BD11" s="14" t="s">
        <v>521</v>
      </c>
      <c r="BE11" s="27" t="s">
        <v>522</v>
      </c>
      <c r="BF11" s="14" t="s">
        <v>53</v>
      </c>
      <c r="BG11" s="11">
        <v>45292</v>
      </c>
      <c r="BH11" s="11">
        <v>46752</v>
      </c>
      <c r="BI11" s="2">
        <f t="shared" si="3"/>
        <v>45292</v>
      </c>
      <c r="BJ11" s="2">
        <f t="shared" si="4"/>
        <v>46752</v>
      </c>
      <c r="BK11" s="56" t="s">
        <v>0</v>
      </c>
      <c r="BL11" s="350" t="s">
        <v>533</v>
      </c>
      <c r="BM11" s="49"/>
      <c r="BN11" s="56" t="s">
        <v>10</v>
      </c>
      <c r="BO11" s="56"/>
      <c r="BP11" s="56" t="s">
        <v>10</v>
      </c>
      <c r="BQ11" s="46">
        <f>BS11-90</f>
        <v>45052</v>
      </c>
      <c r="BR11" s="46">
        <f t="shared" si="5"/>
        <v>45047</v>
      </c>
      <c r="BS11" s="46">
        <f t="shared" si="16"/>
        <v>45142</v>
      </c>
      <c r="BT11" s="46">
        <f t="shared" si="6"/>
        <v>45139</v>
      </c>
      <c r="BU11" s="46">
        <f t="shared" si="17"/>
        <v>45142</v>
      </c>
      <c r="BV11" s="46">
        <f t="shared" si="7"/>
        <v>45139</v>
      </c>
      <c r="BW11" s="46">
        <f t="shared" si="8"/>
        <v>45292</v>
      </c>
      <c r="BX11" s="23">
        <f t="shared" si="9"/>
        <v>45292</v>
      </c>
    </row>
    <row r="12" spans="1:76" ht="32.450000000000003" customHeight="1">
      <c r="A12" s="146" t="s">
        <v>534</v>
      </c>
      <c r="B12" s="146" t="s">
        <v>530</v>
      </c>
      <c r="C12" s="146" t="s">
        <v>535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46037</v>
      </c>
      <c r="BB12" s="20" t="s">
        <v>534</v>
      </c>
      <c r="BC12" s="75" t="s">
        <v>534</v>
      </c>
      <c r="BD12" s="36" t="s">
        <v>521</v>
      </c>
      <c r="BE12" s="27" t="s">
        <v>522</v>
      </c>
      <c r="BF12" s="36" t="s">
        <v>53</v>
      </c>
      <c r="BG12" s="21">
        <v>44608</v>
      </c>
      <c r="BH12" s="21">
        <v>46037</v>
      </c>
      <c r="BI12" s="2">
        <f t="shared" si="3"/>
        <v>44620</v>
      </c>
      <c r="BJ12" s="2">
        <f t="shared" si="4"/>
        <v>46023</v>
      </c>
      <c r="BK12" s="56" t="s">
        <v>0</v>
      </c>
      <c r="BL12" s="350" t="s">
        <v>536</v>
      </c>
      <c r="BM12" s="49"/>
      <c r="BN12" s="56" t="s">
        <v>10</v>
      </c>
      <c r="BO12" s="56"/>
      <c r="BP12" s="56" t="s">
        <v>10</v>
      </c>
      <c r="BQ12" s="46">
        <f>BS12-90</f>
        <v>44368</v>
      </c>
      <c r="BR12" s="46">
        <f t="shared" si="5"/>
        <v>44377</v>
      </c>
      <c r="BS12" s="46">
        <f t="shared" si="16"/>
        <v>44458</v>
      </c>
      <c r="BT12" s="46">
        <f t="shared" si="6"/>
        <v>44469</v>
      </c>
      <c r="BU12" s="46">
        <f t="shared" si="17"/>
        <v>44458</v>
      </c>
      <c r="BV12" s="46">
        <f t="shared" si="7"/>
        <v>44469</v>
      </c>
      <c r="BW12" s="46">
        <f t="shared" si="8"/>
        <v>44608</v>
      </c>
      <c r="BX12" s="23">
        <f t="shared" si="9"/>
        <v>44620</v>
      </c>
    </row>
    <row r="13" spans="1:76" ht="32.450000000000003" customHeight="1">
      <c r="A13" s="146" t="s">
        <v>74</v>
      </c>
      <c r="B13" s="146" t="s">
        <v>530</v>
      </c>
      <c r="C13" s="146" t="s">
        <v>535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47498</v>
      </c>
      <c r="BB13" s="8" t="s">
        <v>534</v>
      </c>
      <c r="BC13" s="64" t="s">
        <v>66</v>
      </c>
      <c r="BD13" s="14" t="s">
        <v>521</v>
      </c>
      <c r="BE13" s="27" t="s">
        <v>522</v>
      </c>
      <c r="BF13" s="14" t="s">
        <v>53</v>
      </c>
      <c r="BG13" s="11">
        <v>46038</v>
      </c>
      <c r="BH13" s="11">
        <v>47498</v>
      </c>
      <c r="BI13" s="2">
        <f t="shared" si="3"/>
        <v>46053</v>
      </c>
      <c r="BJ13" s="2">
        <f t="shared" si="4"/>
        <v>47484</v>
      </c>
      <c r="BK13" s="56" t="s">
        <v>0</v>
      </c>
      <c r="BL13" s="350" t="s">
        <v>536</v>
      </c>
      <c r="BM13" s="49"/>
      <c r="BN13" s="56" t="s">
        <v>10</v>
      </c>
      <c r="BO13" s="56"/>
      <c r="BP13" s="56"/>
      <c r="BQ13" s="46">
        <f>BS13-120</f>
        <v>45768</v>
      </c>
      <c r="BR13" s="46">
        <f t="shared" si="5"/>
        <v>45777</v>
      </c>
      <c r="BS13" s="46">
        <f t="shared" si="16"/>
        <v>45888</v>
      </c>
      <c r="BT13" s="46">
        <f t="shared" si="6"/>
        <v>45900</v>
      </c>
      <c r="BU13" s="46">
        <f t="shared" si="17"/>
        <v>45888</v>
      </c>
      <c r="BV13" s="46">
        <f t="shared" si="7"/>
        <v>45900</v>
      </c>
      <c r="BW13" s="46">
        <f t="shared" si="8"/>
        <v>46038</v>
      </c>
      <c r="BX13" s="23">
        <f t="shared" si="9"/>
        <v>46053</v>
      </c>
    </row>
    <row r="14" spans="1:76" ht="32.450000000000003" customHeight="1">
      <c r="A14" s="146" t="s">
        <v>537</v>
      </c>
      <c r="B14" s="146" t="s">
        <v>530</v>
      </c>
      <c r="C14" s="146" t="s">
        <v>538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46241</v>
      </c>
      <c r="BB14" s="8" t="s">
        <v>537</v>
      </c>
      <c r="BC14" s="64" t="s">
        <v>537</v>
      </c>
      <c r="BD14" s="14" t="s">
        <v>521</v>
      </c>
      <c r="BE14" s="27" t="s">
        <v>522</v>
      </c>
      <c r="BF14" s="14" t="s">
        <v>179</v>
      </c>
      <c r="BG14" s="11">
        <v>44781</v>
      </c>
      <c r="BH14" s="11">
        <v>46241</v>
      </c>
      <c r="BI14" s="2">
        <f t="shared" si="3"/>
        <v>44774</v>
      </c>
      <c r="BJ14" s="2">
        <f t="shared" si="4"/>
        <v>46235</v>
      </c>
      <c r="BK14" s="56" t="s">
        <v>0</v>
      </c>
      <c r="BL14" s="350" t="s">
        <v>539</v>
      </c>
      <c r="BM14" s="49" t="s">
        <v>17</v>
      </c>
      <c r="BN14" s="56" t="s">
        <v>10</v>
      </c>
      <c r="BO14" s="56"/>
      <c r="BP14" s="56" t="s">
        <v>10</v>
      </c>
      <c r="BQ14" s="46">
        <f>BS14-90</f>
        <v>44541</v>
      </c>
      <c r="BR14" s="46">
        <f t="shared" si="5"/>
        <v>44531</v>
      </c>
      <c r="BS14" s="46">
        <f t="shared" si="16"/>
        <v>44631</v>
      </c>
      <c r="BT14" s="46">
        <f t="shared" si="6"/>
        <v>44621</v>
      </c>
      <c r="BU14" s="46">
        <f t="shared" si="17"/>
        <v>44631</v>
      </c>
      <c r="BV14" s="46">
        <f t="shared" si="7"/>
        <v>44621</v>
      </c>
      <c r="BW14" s="46">
        <f t="shared" si="8"/>
        <v>44781</v>
      </c>
      <c r="BX14" s="23">
        <f t="shared" si="9"/>
        <v>44774</v>
      </c>
    </row>
    <row r="15" spans="1:76" ht="32.450000000000003" customHeight="1">
      <c r="A15" s="146" t="s">
        <v>74</v>
      </c>
      <c r="B15" s="146" t="s">
        <v>530</v>
      </c>
      <c r="C15" s="146" t="s">
        <v>538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47702</v>
      </c>
      <c r="BB15" s="8" t="s">
        <v>537</v>
      </c>
      <c r="BC15" s="64" t="s">
        <v>66</v>
      </c>
      <c r="BD15" s="14" t="s">
        <v>521</v>
      </c>
      <c r="BE15" s="27" t="s">
        <v>522</v>
      </c>
      <c r="BF15" s="14" t="s">
        <v>179</v>
      </c>
      <c r="BG15" s="11">
        <v>46242</v>
      </c>
      <c r="BH15" s="11">
        <v>47702</v>
      </c>
      <c r="BI15" s="2">
        <f t="shared" si="3"/>
        <v>46235</v>
      </c>
      <c r="BJ15" s="2">
        <f t="shared" si="4"/>
        <v>47696</v>
      </c>
      <c r="BK15" s="56" t="s">
        <v>0</v>
      </c>
      <c r="BL15" s="351" t="s">
        <v>539</v>
      </c>
      <c r="BM15" s="49"/>
      <c r="BN15" s="56" t="s">
        <v>10</v>
      </c>
      <c r="BO15" s="56"/>
      <c r="BP15" s="56"/>
      <c r="BQ15" s="46">
        <f>BS15-120</f>
        <v>45972</v>
      </c>
      <c r="BR15" s="46">
        <f t="shared" si="5"/>
        <v>45962</v>
      </c>
      <c r="BS15" s="46">
        <f t="shared" si="16"/>
        <v>46092</v>
      </c>
      <c r="BT15" s="46">
        <f t="shared" si="6"/>
        <v>46082</v>
      </c>
      <c r="BU15" s="46">
        <f t="shared" si="17"/>
        <v>46092</v>
      </c>
      <c r="BV15" s="46">
        <f t="shared" si="7"/>
        <v>46082</v>
      </c>
      <c r="BW15" s="46">
        <f t="shared" si="8"/>
        <v>46242</v>
      </c>
      <c r="BX15" s="23">
        <f t="shared" si="9"/>
        <v>46235</v>
      </c>
    </row>
    <row r="16" spans="1:76" ht="32.450000000000003" customHeight="1">
      <c r="A16" s="146" t="s">
        <v>540</v>
      </c>
      <c r="B16" s="146" t="s">
        <v>530</v>
      </c>
      <c r="C16" s="146" t="s">
        <v>541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46124</v>
      </c>
      <c r="BB16" s="8" t="s">
        <v>540</v>
      </c>
      <c r="BC16" s="64" t="s">
        <v>540</v>
      </c>
      <c r="BD16" s="14" t="s">
        <v>521</v>
      </c>
      <c r="BE16" s="27" t="s">
        <v>522</v>
      </c>
      <c r="BF16" s="14" t="s">
        <v>53</v>
      </c>
      <c r="BG16" s="11">
        <v>44664</v>
      </c>
      <c r="BH16" s="11">
        <v>46124</v>
      </c>
      <c r="BI16" s="2">
        <f t="shared" si="3"/>
        <v>44652</v>
      </c>
      <c r="BJ16" s="2">
        <f t="shared" si="4"/>
        <v>46113</v>
      </c>
      <c r="BK16" s="56" t="s">
        <v>0</v>
      </c>
      <c r="BL16" s="352" t="s">
        <v>542</v>
      </c>
      <c r="BM16" s="49"/>
      <c r="BN16" s="56" t="s">
        <v>10</v>
      </c>
      <c r="BO16" s="56"/>
      <c r="BP16" s="56" t="s">
        <v>10</v>
      </c>
      <c r="BQ16" s="46">
        <f t="shared" ref="BQ16:BQ22" si="18">BS16-90</f>
        <v>44424</v>
      </c>
      <c r="BR16" s="46">
        <f t="shared" si="5"/>
        <v>44439</v>
      </c>
      <c r="BS16" s="46">
        <f t="shared" si="16"/>
        <v>44514</v>
      </c>
      <c r="BT16" s="46">
        <f t="shared" si="6"/>
        <v>44501</v>
      </c>
      <c r="BU16" s="46">
        <f t="shared" si="17"/>
        <v>44514</v>
      </c>
      <c r="BV16" s="46">
        <f t="shared" si="7"/>
        <v>44501</v>
      </c>
      <c r="BW16" s="46">
        <f t="shared" si="8"/>
        <v>44664</v>
      </c>
      <c r="BX16" s="23">
        <f t="shared" si="9"/>
        <v>44652</v>
      </c>
    </row>
    <row r="17" spans="1:76" ht="32.450000000000003" customHeight="1">
      <c r="A17" s="146" t="s">
        <v>543</v>
      </c>
      <c r="B17" s="146" t="s">
        <v>530</v>
      </c>
      <c r="C17" s="146" t="s">
        <v>544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46437</v>
      </c>
      <c r="BB17" s="8" t="s">
        <v>543</v>
      </c>
      <c r="BC17" s="64" t="s">
        <v>543</v>
      </c>
      <c r="BD17" s="14" t="s">
        <v>521</v>
      </c>
      <c r="BE17" s="27" t="s">
        <v>522</v>
      </c>
      <c r="BF17" s="14" t="s">
        <v>179</v>
      </c>
      <c r="BG17" s="11">
        <v>44977</v>
      </c>
      <c r="BH17" s="11">
        <v>46437</v>
      </c>
      <c r="BI17" s="2">
        <f t="shared" si="3"/>
        <v>44985</v>
      </c>
      <c r="BJ17" s="2">
        <f t="shared" si="4"/>
        <v>46446</v>
      </c>
      <c r="BK17" s="56" t="s">
        <v>0</v>
      </c>
      <c r="BL17" s="353" t="s">
        <v>545</v>
      </c>
      <c r="BM17" s="49"/>
      <c r="BN17" s="56" t="s">
        <v>10</v>
      </c>
      <c r="BO17" s="56"/>
      <c r="BP17" s="56" t="s">
        <v>11</v>
      </c>
      <c r="BQ17" s="46">
        <f t="shared" si="18"/>
        <v>44737</v>
      </c>
      <c r="BR17" s="46">
        <f t="shared" si="5"/>
        <v>44742</v>
      </c>
      <c r="BS17" s="46">
        <f t="shared" si="16"/>
        <v>44827</v>
      </c>
      <c r="BT17" s="46">
        <f t="shared" si="6"/>
        <v>44834</v>
      </c>
      <c r="BU17" s="46">
        <f t="shared" si="17"/>
        <v>44827</v>
      </c>
      <c r="BV17" s="46">
        <f t="shared" si="7"/>
        <v>44834</v>
      </c>
      <c r="BW17" s="46">
        <f t="shared" si="8"/>
        <v>44977</v>
      </c>
      <c r="BX17" s="23">
        <f t="shared" si="9"/>
        <v>44985</v>
      </c>
    </row>
    <row r="18" spans="1:76" ht="32.450000000000003" customHeight="1">
      <c r="A18" s="146" t="s">
        <v>74</v>
      </c>
      <c r="B18" s="146" t="s">
        <v>530</v>
      </c>
      <c r="C18" s="146" t="s">
        <v>546</v>
      </c>
      <c r="D18" s="148" t="str">
        <f t="shared" ca="1" si="1"/>
        <v>À venir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46903</v>
      </c>
      <c r="BB18" s="8" t="s">
        <v>547</v>
      </c>
      <c r="BC18" s="64" t="s">
        <v>547</v>
      </c>
      <c r="BD18" s="14" t="s">
        <v>521</v>
      </c>
      <c r="BE18" s="27" t="s">
        <v>522</v>
      </c>
      <c r="BF18" s="14"/>
      <c r="BG18" s="11">
        <v>45444</v>
      </c>
      <c r="BH18" s="11">
        <v>46903</v>
      </c>
      <c r="BI18" s="2">
        <f t="shared" si="3"/>
        <v>45444</v>
      </c>
      <c r="BJ18" s="2">
        <f t="shared" si="4"/>
        <v>46904</v>
      </c>
      <c r="BK18" s="56"/>
      <c r="BL18" s="353" t="s">
        <v>548</v>
      </c>
      <c r="BM18" s="49" t="s">
        <v>19</v>
      </c>
      <c r="BN18" s="56"/>
      <c r="BO18" s="56"/>
      <c r="BP18" s="56"/>
      <c r="BQ18" s="46">
        <f t="shared" si="18"/>
        <v>45244</v>
      </c>
      <c r="BR18" s="46">
        <f t="shared" ref="BR18" si="19">IF(DAY(BQ18)&lt;=15,DATE(YEAR(BQ18),MONTH(BQ18),1),EOMONTH(BQ18,0))</f>
        <v>45231</v>
      </c>
      <c r="BS18" s="46">
        <f t="shared" si="16"/>
        <v>45334</v>
      </c>
      <c r="BT18" s="46">
        <f t="shared" si="6"/>
        <v>45323</v>
      </c>
      <c r="BU18" s="46">
        <v>45334</v>
      </c>
      <c r="BV18" s="46">
        <f t="shared" si="7"/>
        <v>45323</v>
      </c>
      <c r="BW18" s="46">
        <f t="shared" si="8"/>
        <v>45444</v>
      </c>
      <c r="BX18" s="23">
        <f t="shared" si="9"/>
        <v>45444</v>
      </c>
    </row>
    <row r="19" spans="1:76" ht="32.450000000000003" customHeight="1">
      <c r="A19" s="146" t="s">
        <v>74</v>
      </c>
      <c r="B19" s="146" t="s">
        <v>530</v>
      </c>
      <c r="C19" s="146" t="s">
        <v>549</v>
      </c>
      <c r="D19" s="148" t="str">
        <f t="shared" ca="1" si="1"/>
        <v>À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46903</v>
      </c>
      <c r="BB19" s="334" t="s">
        <v>550</v>
      </c>
      <c r="BC19" s="340" t="s">
        <v>550</v>
      </c>
      <c r="BD19" s="14" t="s">
        <v>521</v>
      </c>
      <c r="BE19" s="27" t="s">
        <v>522</v>
      </c>
      <c r="BF19" s="14"/>
      <c r="BG19" s="11">
        <v>45444</v>
      </c>
      <c r="BH19" s="11">
        <v>46903</v>
      </c>
      <c r="BI19" s="2">
        <f t="shared" ref="BI19:BI20" si="20">IF(DAY(BG19)&lt;=15,DATE(YEAR(BG19),MONTH(BG19),1),EOMONTH(BG19,0))</f>
        <v>45444</v>
      </c>
      <c r="BJ19" s="2">
        <f t="shared" ref="BJ19:BJ20" si="21">IF(DAY(BH19)&lt;=15,DATE(YEAR(BH19),MONTH(BH19),1),EOMONTH(BH19,0))</f>
        <v>46904</v>
      </c>
      <c r="BK19" s="56"/>
      <c r="BL19" s="353" t="s">
        <v>549</v>
      </c>
      <c r="BM19" s="49" t="s">
        <v>19</v>
      </c>
      <c r="BN19" s="56"/>
      <c r="BO19" s="56"/>
      <c r="BP19" s="56"/>
      <c r="BQ19" s="46">
        <f t="shared" si="18"/>
        <v>45267</v>
      </c>
      <c r="BR19" s="46">
        <f t="shared" ref="BR19" si="22">IF(DAY(BQ19)&lt;=15,DATE(YEAR(BQ19),MONTH(BQ19),1),EOMONTH(BQ19,0))</f>
        <v>45261</v>
      </c>
      <c r="BS19" s="46">
        <f t="shared" ref="BS19" si="23">BU19</f>
        <v>45357</v>
      </c>
      <c r="BT19" s="46">
        <f t="shared" ref="BT19" si="24">IF(DAY(BS19)&lt;=15,DATE(YEAR(BS19),MONTH(BS19),1),EOMONTH(BS19,0))</f>
        <v>45352</v>
      </c>
      <c r="BU19" s="46">
        <v>45357</v>
      </c>
      <c r="BV19" s="46">
        <f t="shared" ref="BV19" si="25">IF(DAY(BU19)&lt;=15,DATE(YEAR(BU19),MONTH(BU19),1),EOMONTH(BU19,0))</f>
        <v>45352</v>
      </c>
      <c r="BW19" s="46">
        <f t="shared" ref="BW19" si="26">BG19</f>
        <v>45444</v>
      </c>
      <c r="BX19" s="23">
        <f t="shared" ref="BX19" si="27">IF(DAY(BW19)&lt;=15,DATE(YEAR(BW19),MONTH(BW19),1),EOMONTH(BW19,0))</f>
        <v>45444</v>
      </c>
    </row>
    <row r="20" spans="1:76" ht="32.450000000000003" customHeight="1">
      <c r="A20" s="146" t="s">
        <v>551</v>
      </c>
      <c r="B20" s="146" t="s">
        <v>530</v>
      </c>
      <c r="C20" s="146" t="s">
        <v>552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46563</v>
      </c>
      <c r="BB20" s="334" t="s">
        <v>553</v>
      </c>
      <c r="BC20" s="340" t="s">
        <v>551</v>
      </c>
      <c r="BD20" s="14" t="s">
        <v>521</v>
      </c>
      <c r="BE20" s="27" t="s">
        <v>522</v>
      </c>
      <c r="BF20" s="14"/>
      <c r="BG20" s="11">
        <v>45103</v>
      </c>
      <c r="BH20" s="11">
        <v>46563</v>
      </c>
      <c r="BI20" s="2">
        <f t="shared" si="20"/>
        <v>45107</v>
      </c>
      <c r="BJ20" s="2">
        <f t="shared" si="21"/>
        <v>46568</v>
      </c>
      <c r="BK20" s="56"/>
      <c r="BL20" s="353" t="s">
        <v>554</v>
      </c>
      <c r="BM20" s="49"/>
      <c r="BN20" s="56"/>
      <c r="BO20" s="56"/>
      <c r="BP20" s="56"/>
      <c r="BQ20" s="46">
        <f t="shared" si="18"/>
        <v>45268</v>
      </c>
      <c r="BR20" s="46">
        <f t="shared" ref="BR20" si="28">IF(DAY(BQ20)&lt;=15,DATE(YEAR(BQ20),MONTH(BQ20),1),EOMONTH(BQ20,0))</f>
        <v>45261</v>
      </c>
      <c r="BS20" s="46">
        <f t="shared" ref="BS20" si="29">BU20</f>
        <v>45358</v>
      </c>
      <c r="BT20" s="46">
        <f t="shared" ref="BT20" si="30">IF(DAY(BS20)&lt;=15,DATE(YEAR(BS20),MONTH(BS20),1),EOMONTH(BS20,0))</f>
        <v>45352</v>
      </c>
      <c r="BU20" s="46">
        <v>45358</v>
      </c>
      <c r="BV20" s="46">
        <f t="shared" ref="BV20" si="31">IF(DAY(BU20)&lt;=15,DATE(YEAR(BU20),MONTH(BU20),1),EOMONTH(BU20,0))</f>
        <v>45352</v>
      </c>
      <c r="BW20" s="46">
        <f t="shared" ref="BW20" si="32">BG20</f>
        <v>45103</v>
      </c>
      <c r="BX20" s="23">
        <f t="shared" ref="BX20" si="33">IF(DAY(BW20)&lt;=15,DATE(YEAR(BW20),MONTH(BW20),1),EOMONTH(BW20,0))</f>
        <v>45107</v>
      </c>
    </row>
    <row r="21" spans="1:76" ht="32.450000000000003" customHeight="1">
      <c r="A21" s="146" t="s">
        <v>555</v>
      </c>
      <c r="B21" s="146" t="s">
        <v>556</v>
      </c>
      <c r="C21" s="146" t="s">
        <v>557</v>
      </c>
      <c r="D21" s="148" t="str">
        <f ca="1">IF(BH21&lt;TODAY(),"Terminé",(IF(BG21&gt;=TODAY(),"À venir","En cours")))</f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>BH21</f>
        <v>45726</v>
      </c>
      <c r="BB21" s="8" t="s">
        <v>555</v>
      </c>
      <c r="BC21" s="64" t="s">
        <v>555</v>
      </c>
      <c r="BD21" s="14" t="s">
        <v>521</v>
      </c>
      <c r="BE21" s="27" t="s">
        <v>522</v>
      </c>
      <c r="BF21" s="14" t="s">
        <v>53</v>
      </c>
      <c r="BG21" s="11">
        <v>44467</v>
      </c>
      <c r="BH21" s="11">
        <v>45726</v>
      </c>
      <c r="BI21" s="2">
        <f>IF(DAY(BG21)&lt;=15,DATE(YEAR(BG21),MONTH(BG21),1),EOMONTH(BG21,0))</f>
        <v>44469</v>
      </c>
      <c r="BJ21" s="2">
        <f>IF(DAY(BH21)&lt;=15,DATE(YEAR(BH21),MONTH(BH21),1),EOMONTH(BH21,0))</f>
        <v>45717</v>
      </c>
      <c r="BK21" s="56" t="s">
        <v>2</v>
      </c>
      <c r="BL21" s="352" t="s">
        <v>558</v>
      </c>
      <c r="BM21" s="49"/>
      <c r="BN21" s="56" t="s">
        <v>13</v>
      </c>
      <c r="BO21" s="56"/>
      <c r="BP21" s="56" t="s">
        <v>10</v>
      </c>
      <c r="BQ21" s="46">
        <f t="shared" si="18"/>
        <v>44227</v>
      </c>
      <c r="BR21" s="46">
        <f>IF(DAY(BQ21)&lt;=15,DATE(YEAR(BQ21),MONTH(BQ21),1),EOMONTH(BQ21,0))</f>
        <v>44227</v>
      </c>
      <c r="BS21" s="46">
        <f>BU21</f>
        <v>44317</v>
      </c>
      <c r="BT21" s="46">
        <f>IF(DAY(BS21)&lt;=15,DATE(YEAR(BS21),MONTH(BS21),1),EOMONTH(BS21,0))</f>
        <v>44317</v>
      </c>
      <c r="BU21" s="46">
        <f>BW21-150</f>
        <v>44317</v>
      </c>
      <c r="BV21" s="46">
        <f>IF(DAY(BU21)&lt;=15,DATE(YEAR(BU21),MONTH(BU21),1),EOMONTH(BU21,0))</f>
        <v>44317</v>
      </c>
      <c r="BW21" s="46">
        <f>BG21</f>
        <v>44467</v>
      </c>
      <c r="BX21" s="23">
        <f>IF(DAY(BW21)&lt;=15,DATE(YEAR(BW21),MONTH(BW21),1),EOMONTH(BW21,0))</f>
        <v>44469</v>
      </c>
    </row>
    <row r="22" spans="1:76" ht="32.450000000000003" customHeight="1">
      <c r="A22" s="146" t="s">
        <v>559</v>
      </c>
      <c r="B22" s="146" t="s">
        <v>556</v>
      </c>
      <c r="C22" s="146" t="s">
        <v>560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45726</v>
      </c>
      <c r="BB22" s="8" t="s">
        <v>559</v>
      </c>
      <c r="BC22" s="64" t="s">
        <v>559</v>
      </c>
      <c r="BD22" s="14" t="s">
        <v>521</v>
      </c>
      <c r="BE22" s="27" t="s">
        <v>522</v>
      </c>
      <c r="BF22" s="14" t="s">
        <v>53</v>
      </c>
      <c r="BG22" s="11">
        <v>44266</v>
      </c>
      <c r="BH22" s="11">
        <v>45726</v>
      </c>
      <c r="BI22" s="2">
        <f t="shared" si="3"/>
        <v>44256</v>
      </c>
      <c r="BJ22" s="2">
        <f t="shared" si="4"/>
        <v>45717</v>
      </c>
      <c r="BK22" s="56" t="s">
        <v>2</v>
      </c>
      <c r="BL22" s="354" t="s">
        <v>561</v>
      </c>
      <c r="BM22" s="49" t="s">
        <v>17</v>
      </c>
      <c r="BN22" s="56" t="s">
        <v>13</v>
      </c>
      <c r="BO22" s="56"/>
      <c r="BP22" s="56" t="s">
        <v>10</v>
      </c>
      <c r="BQ22" s="46">
        <f t="shared" si="18"/>
        <v>44026</v>
      </c>
      <c r="BR22" s="46">
        <f t="shared" si="5"/>
        <v>44013</v>
      </c>
      <c r="BS22" s="46">
        <f t="shared" si="16"/>
        <v>44116</v>
      </c>
      <c r="BT22" s="46">
        <f t="shared" si="6"/>
        <v>44105</v>
      </c>
      <c r="BU22" s="46">
        <f t="shared" si="17"/>
        <v>44116</v>
      </c>
      <c r="BV22" s="46">
        <f t="shared" si="7"/>
        <v>44105</v>
      </c>
      <c r="BW22" s="46">
        <f t="shared" si="8"/>
        <v>44266</v>
      </c>
      <c r="BX22" s="23">
        <f t="shared" si="9"/>
        <v>44256</v>
      </c>
    </row>
    <row r="23" spans="1:76" ht="31.5" customHeight="1">
      <c r="A23" s="146" t="s">
        <v>74</v>
      </c>
      <c r="B23" s="146" t="s">
        <v>556</v>
      </c>
      <c r="C23" s="146" t="s">
        <v>560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47187</v>
      </c>
      <c r="BB23" s="8" t="s">
        <v>559</v>
      </c>
      <c r="BC23" s="64" t="s">
        <v>66</v>
      </c>
      <c r="BD23" s="14" t="s">
        <v>521</v>
      </c>
      <c r="BE23" s="27" t="s">
        <v>522</v>
      </c>
      <c r="BF23" s="14" t="s">
        <v>53</v>
      </c>
      <c r="BG23" s="11">
        <v>45727</v>
      </c>
      <c r="BH23" s="11">
        <v>47187</v>
      </c>
      <c r="BI23" s="2">
        <f t="shared" si="3"/>
        <v>45717</v>
      </c>
      <c r="BJ23" s="2">
        <f t="shared" si="4"/>
        <v>47178</v>
      </c>
      <c r="BK23" s="56" t="s">
        <v>2</v>
      </c>
      <c r="BL23" s="355" t="s">
        <v>561</v>
      </c>
      <c r="BM23" s="49" t="s">
        <v>17</v>
      </c>
      <c r="BN23" s="56" t="s">
        <v>13</v>
      </c>
      <c r="BO23" s="56"/>
      <c r="BP23" s="56"/>
      <c r="BQ23" s="46">
        <f>BS23-120</f>
        <v>45457</v>
      </c>
      <c r="BR23" s="46">
        <f t="shared" si="5"/>
        <v>45444</v>
      </c>
      <c r="BS23" s="46">
        <f t="shared" si="16"/>
        <v>45577</v>
      </c>
      <c r="BT23" s="46">
        <f t="shared" si="6"/>
        <v>45566</v>
      </c>
      <c r="BU23" s="46">
        <f t="shared" si="17"/>
        <v>45577</v>
      </c>
      <c r="BV23" s="46">
        <f t="shared" si="7"/>
        <v>45566</v>
      </c>
      <c r="BW23" s="46">
        <f t="shared" si="8"/>
        <v>45727</v>
      </c>
      <c r="BX23" s="23">
        <f t="shared" si="9"/>
        <v>45717</v>
      </c>
    </row>
  </sheetData>
  <sheetProtection algorithmName="SHA-512" hashValue="AAGa2OQ+Y2ZVIuxa05cKaupl+4499zAHkeuIOCWB+vSPNEXWC9xzaKB722n0KSeHokh1AypqwiTC7dqCRNE8/Q==" saltValue="dvklzAxoadsAuUEUyBhLEg==" spinCount="100000" sheet="1" formatCells="0" autoFilter="0"/>
  <autoFilter ref="A6:D6" xr:uid="{77B07183-3EA2-41BB-B082-3A64A8FBDA9B}"/>
  <mergeCells count="4">
    <mergeCell ref="AC5:AN5"/>
    <mergeCell ref="E5:P5"/>
    <mergeCell ref="Q5:AB5"/>
    <mergeCell ref="A4:B4"/>
  </mergeCells>
  <conditionalFormatting sqref="C2">
    <cfRule type="expression" dxfId="116" priority="4">
      <formula>AND(BL$6&gt;=#REF!,BL$6&lt;=#REF!)</formula>
    </cfRule>
    <cfRule type="expression" dxfId="115" priority="5">
      <formula>AND(BL$6&gt;=#REF!,BL$6&lt;=#REF!)</formula>
    </cfRule>
    <cfRule type="expression" dxfId="114" priority="6">
      <formula>AND(BL$6&gt;=#REF!,BL$6&lt;=#REF!)</formula>
    </cfRule>
    <cfRule type="expression" dxfId="113" priority="7">
      <formula>AND(BL$6&gt;=#REF!,BL$6&lt;=#REF!)</formula>
    </cfRule>
  </conditionalFormatting>
  <conditionalFormatting sqref="D3">
    <cfRule type="expression" dxfId="112" priority="760">
      <formula>AND(BM$6&gt;=#REF!,BM$6&lt;=#REF!)</formula>
    </cfRule>
    <cfRule type="expression" dxfId="111" priority="761">
      <formula>AND(BM$6&gt;=#REF!,BM$6&lt;=#REF!)</formula>
    </cfRule>
    <cfRule type="expression" dxfId="110" priority="762">
      <formula>AND(BM$6&gt;=#REF!,BM$6&lt;=#REF!)</formula>
    </cfRule>
    <cfRule type="expression" dxfId="109" priority="763">
      <formula>AND(BM$6&gt;=#REF!,BM$6&lt;=#REF!)</formula>
    </cfRule>
  </conditionalFormatting>
  <conditionalFormatting sqref="D6:D23">
    <cfRule type="containsText" dxfId="108" priority="8" operator="containsText" text="Term">
      <formula>NOT(ISERROR(SEARCH("Term",D6)))</formula>
    </cfRule>
    <cfRule type="containsText" dxfId="107" priority="9" operator="containsText" text="À venir">
      <formula>NOT(ISERROR(SEARCH("À venir",D6)))</formula>
    </cfRule>
  </conditionalFormatting>
  <conditionalFormatting sqref="D7:D23">
    <cfRule type="containsText" dxfId="106" priority="10" operator="containsText" text="En cours">
      <formula>NOT(ISERROR(SEARCH("En cours",D7)))</formula>
    </cfRule>
    <cfRule type="expression" dxfId="105" priority="11">
      <formula>AND(D$6&gt;=$BR7,D$6&lt;=$BT7)</formula>
    </cfRule>
    <cfRule type="expression" dxfId="104" priority="12">
      <formula>AND(D$6&gt;=$BI7,D$6&lt;=$BJ7)</formula>
    </cfRule>
    <cfRule type="expression" dxfId="103" priority="13">
      <formula>AND(D$6&gt;=$BV7,D$6&lt;=$BX7)</formula>
    </cfRule>
  </conditionalFormatting>
  <conditionalFormatting sqref="E7:AN23">
    <cfRule type="expression" dxfId="102" priority="1">
      <formula>AND(E$6&gt;=$BI7,E$6&lt;=$BJ7)</formula>
    </cfRule>
    <cfRule type="expression" dxfId="101" priority="2">
      <formula>AND(E$6&gt;=$BV7,E$6&lt;=$BX7)</formula>
    </cfRule>
    <cfRule type="expression" dxfId="100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68A43AB-9ACC-41D9-B942-E4CF4A953E84}">
          <x14:formula1>
            <xm:f>Feuil1!$A$1:$A$3</xm:f>
          </x14:formula1>
          <xm:sqref>BK7:BK23</xm:sqref>
        </x14:dataValidation>
        <x14:dataValidation type="list" allowBlank="1" showInputMessage="1" showErrorMessage="1" xr:uid="{81BB3AFB-86D8-4E69-937F-ECED8B4F6DB5}">
          <x14:formula1>
            <xm:f>Feuil1!$A$7:$A$13</xm:f>
          </x14:formula1>
          <xm:sqref>BM7:BM23</xm:sqref>
        </x14:dataValidation>
        <x14:dataValidation type="list" allowBlank="1" showInputMessage="1" showErrorMessage="1" xr:uid="{B54BF525-010D-4894-A6F8-BF325D2D2567}">
          <x14:formula1>
            <xm:f>Feuil1!$B$7:$B$9</xm:f>
          </x14:formula1>
          <xm:sqref>BN7:BN23</xm:sqref>
        </x14:dataValidation>
        <x14:dataValidation type="list" allowBlank="1" showInputMessage="1" showErrorMessage="1" xr:uid="{B0849A1F-8A9C-4F8B-8991-B3058D981841}">
          <x14:formula1>
            <xm:f>Feuil1!$D$7:$D$8</xm:f>
          </x14:formula1>
          <xm:sqref>BO7:BP23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953E-00D4-4A13-8A66-FDF399B28B7F}">
  <sheetPr codeName="Feuil5">
    <pageSetUpPr fitToPage="1"/>
  </sheetPr>
  <dimension ref="A1:BX36"/>
  <sheetViews>
    <sheetView showGridLines="0" zoomScale="60" zoomScaleNormal="60" workbookViewId="0">
      <pane xSplit="4" ySplit="6" topLeftCell="S17" activePane="bottomRight" state="frozen"/>
      <selection pane="bottomRight" activeCell="J27" sqref="J27"/>
      <selection pane="bottomLeft" activeCell="A7" sqref="A7"/>
      <selection pane="topRight" activeCell="E2" sqref="E2"/>
    </sheetView>
  </sheetViews>
  <sheetFormatPr defaultColWidth="15.5703125" defaultRowHeight="14.45"/>
  <cols>
    <col min="1" max="1" width="26.85546875" style="76" bestFit="1" customWidth="1"/>
    <col min="2" max="2" width="38.42578125" style="7" bestFit="1" customWidth="1"/>
    <col min="3" max="3" width="57" style="7" customWidth="1"/>
    <col min="4" max="4" width="11.140625" style="26" bestFit="1" customWidth="1"/>
    <col min="5" max="18" width="3.5703125" style="40" customWidth="1"/>
    <col min="19" max="19" width="4" style="40" customWidth="1"/>
    <col min="20" max="40" width="3.5703125" style="40" customWidth="1"/>
    <col min="41" max="41" width="15.28515625" style="6" customWidth="1"/>
    <col min="42" max="53" width="15.5703125" style="26" customWidth="1"/>
    <col min="54" max="54" width="18" style="26" hidden="1" customWidth="1"/>
    <col min="55" max="63" width="15.5703125" style="26" hidden="1" customWidth="1"/>
    <col min="64" max="64" width="61.140625" style="356" hidden="1" customWidth="1"/>
    <col min="65" max="65" width="34.85546875" style="26" hidden="1" customWidth="1"/>
    <col min="66" max="66" width="25.140625" style="26" hidden="1" customWidth="1"/>
    <col min="67" max="67" width="28.28515625" style="26" hidden="1" customWidth="1"/>
    <col min="68" max="68" width="26.140625" style="26" hidden="1" customWidth="1"/>
    <col min="69" max="76" width="15.5703125" style="26" hidden="1" customWidth="1"/>
    <col min="77" max="77" width="15.5703125" style="26" customWidth="1"/>
    <col min="78" max="16384" width="15.5703125" style="26"/>
  </cols>
  <sheetData>
    <row r="1" spans="1:76" hidden="1">
      <c r="E1" s="40">
        <f t="shared" ref="E1:AN1" si="0">VALUE(YEAR(E6)&amp;TEXT(MONTH(E6),"00"))</f>
        <v>202401</v>
      </c>
      <c r="F1" s="40">
        <f t="shared" si="0"/>
        <v>202402</v>
      </c>
      <c r="G1" s="40">
        <f t="shared" si="0"/>
        <v>202403</v>
      </c>
      <c r="H1" s="40">
        <f t="shared" si="0"/>
        <v>202404</v>
      </c>
      <c r="I1" s="40">
        <f t="shared" si="0"/>
        <v>202405</v>
      </c>
      <c r="J1" s="40">
        <f t="shared" si="0"/>
        <v>202406</v>
      </c>
      <c r="K1" s="40">
        <f t="shared" si="0"/>
        <v>202407</v>
      </c>
      <c r="L1" s="40">
        <f t="shared" si="0"/>
        <v>202408</v>
      </c>
      <c r="M1" s="40">
        <f t="shared" si="0"/>
        <v>202409</v>
      </c>
      <c r="N1" s="40">
        <f t="shared" si="0"/>
        <v>202410</v>
      </c>
      <c r="O1" s="40">
        <f t="shared" si="0"/>
        <v>202411</v>
      </c>
      <c r="P1" s="40">
        <f t="shared" si="0"/>
        <v>202412</v>
      </c>
      <c r="Q1" s="272">
        <f t="shared" si="0"/>
        <v>202501</v>
      </c>
      <c r="R1" s="272">
        <f t="shared" si="0"/>
        <v>202502</v>
      </c>
      <c r="S1" s="272">
        <f t="shared" si="0"/>
        <v>202503</v>
      </c>
      <c r="T1" s="272">
        <f t="shared" si="0"/>
        <v>202504</v>
      </c>
      <c r="U1" s="272">
        <f t="shared" si="0"/>
        <v>202505</v>
      </c>
      <c r="V1" s="272">
        <f t="shared" si="0"/>
        <v>202506</v>
      </c>
      <c r="W1" s="272">
        <f t="shared" si="0"/>
        <v>202507</v>
      </c>
      <c r="X1" s="272">
        <f t="shared" si="0"/>
        <v>202508</v>
      </c>
      <c r="Y1" s="272">
        <f t="shared" si="0"/>
        <v>202509</v>
      </c>
      <c r="Z1" s="272">
        <f t="shared" si="0"/>
        <v>202510</v>
      </c>
      <c r="AA1" s="272">
        <f t="shared" si="0"/>
        <v>202511</v>
      </c>
      <c r="AB1" s="272">
        <f t="shared" si="0"/>
        <v>202512</v>
      </c>
      <c r="AC1" s="272">
        <f t="shared" si="0"/>
        <v>202601</v>
      </c>
      <c r="AD1" s="272">
        <f t="shared" si="0"/>
        <v>202602</v>
      </c>
      <c r="AE1" s="272">
        <f t="shared" si="0"/>
        <v>202603</v>
      </c>
      <c r="AF1" s="272">
        <f t="shared" si="0"/>
        <v>202604</v>
      </c>
      <c r="AG1" s="272">
        <f t="shared" si="0"/>
        <v>202605</v>
      </c>
      <c r="AH1" s="272">
        <f t="shared" si="0"/>
        <v>202606</v>
      </c>
      <c r="AI1" s="272">
        <f t="shared" si="0"/>
        <v>202607</v>
      </c>
      <c r="AJ1" s="272">
        <f t="shared" si="0"/>
        <v>202608</v>
      </c>
      <c r="AK1" s="272">
        <f t="shared" si="0"/>
        <v>202609</v>
      </c>
      <c r="AL1" s="272">
        <f t="shared" si="0"/>
        <v>202610</v>
      </c>
      <c r="AM1" s="272">
        <f t="shared" si="0"/>
        <v>202611</v>
      </c>
      <c r="AN1" s="272">
        <f t="shared" si="0"/>
        <v>202612</v>
      </c>
    </row>
    <row r="2" spans="1:76" ht="21.95" customHeight="1">
      <c r="A2" s="77"/>
      <c r="B2" s="57"/>
      <c r="C2" s="248" t="s">
        <v>254</v>
      </c>
    </row>
    <row r="3" spans="1:76" ht="21.95" customHeight="1">
      <c r="A3" s="77"/>
      <c r="B3" s="58"/>
      <c r="C3" s="250" t="s">
        <v>255</v>
      </c>
    </row>
    <row r="4" spans="1:76" ht="21.95" customHeight="1">
      <c r="A4" s="389" t="s">
        <v>562</v>
      </c>
      <c r="B4" s="389"/>
      <c r="C4" s="251" t="s">
        <v>24</v>
      </c>
    </row>
    <row r="5" spans="1:76" ht="34.5" customHeight="1">
      <c r="A5" s="330"/>
      <c r="B5" s="331"/>
      <c r="C5" s="158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45" customHeigh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94" t="s">
        <v>32</v>
      </c>
      <c r="BD6" s="103" t="s">
        <v>33</v>
      </c>
      <c r="BE6" s="97" t="s">
        <v>34</v>
      </c>
      <c r="BF6" s="95" t="s">
        <v>35</v>
      </c>
      <c r="BG6" s="98" t="s">
        <v>36</v>
      </c>
      <c r="BH6" s="98" t="s">
        <v>30</v>
      </c>
      <c r="BI6" s="99" t="s">
        <v>37</v>
      </c>
      <c r="BJ6" s="100" t="s">
        <v>38</v>
      </c>
      <c r="BK6" s="102" t="s">
        <v>39</v>
      </c>
      <c r="BL6" s="103" t="s">
        <v>40</v>
      </c>
      <c r="BM6" s="348" t="s">
        <v>6</v>
      </c>
      <c r="BN6" s="103" t="s">
        <v>7</v>
      </c>
      <c r="BO6" s="103" t="s">
        <v>8</v>
      </c>
      <c r="BP6" s="103" t="s">
        <v>41</v>
      </c>
      <c r="BQ6" s="132" t="s">
        <v>42</v>
      </c>
      <c r="BR6" s="133" t="s">
        <v>43</v>
      </c>
      <c r="BS6" s="134" t="s">
        <v>44</v>
      </c>
      <c r="BT6" s="133" t="s">
        <v>43</v>
      </c>
      <c r="BU6" s="135" t="s">
        <v>45</v>
      </c>
      <c r="BV6" s="133" t="s">
        <v>43</v>
      </c>
      <c r="BW6" s="135" t="s">
        <v>46</v>
      </c>
      <c r="BX6" s="133" t="s">
        <v>43</v>
      </c>
    </row>
    <row r="7" spans="1:76" ht="27.95" customHeight="1">
      <c r="A7" s="146" t="s">
        <v>563</v>
      </c>
      <c r="B7" s="146" t="s">
        <v>564</v>
      </c>
      <c r="C7" s="147" t="s">
        <v>565</v>
      </c>
      <c r="D7" s="148" t="str">
        <f t="shared" ref="D7:D36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36" si="2">BH7</f>
        <v>45494</v>
      </c>
      <c r="BB7" s="8" t="s">
        <v>563</v>
      </c>
      <c r="BC7" s="78" t="s">
        <v>563</v>
      </c>
      <c r="BD7" s="56" t="s">
        <v>522</v>
      </c>
      <c r="BE7" s="14" t="s">
        <v>522</v>
      </c>
      <c r="BF7" s="14" t="s">
        <v>53</v>
      </c>
      <c r="BG7" s="43">
        <v>44034</v>
      </c>
      <c r="BH7" s="43">
        <v>45494</v>
      </c>
      <c r="BI7" s="43">
        <f t="shared" ref="BI7:BI36" si="3">IF(DAY(BG7)&lt;=15,DATE(YEAR(BG7),MONTH(BG7),1),EOMONTH(BG7,0))</f>
        <v>44043</v>
      </c>
      <c r="BJ7" s="43">
        <f t="shared" ref="BJ7:BJ36" si="4">IF(DAY(BH7)&lt;=15,DATE(YEAR(BH7),MONTH(BH7),1),EOMONTH(BH7,0))</f>
        <v>45504</v>
      </c>
      <c r="BK7" s="56" t="s">
        <v>2</v>
      </c>
      <c r="BL7" s="55" t="s">
        <v>566</v>
      </c>
      <c r="BM7" s="49" t="s">
        <v>17</v>
      </c>
      <c r="BN7" s="49" t="s">
        <v>13</v>
      </c>
      <c r="BO7" s="56"/>
      <c r="BP7" s="56"/>
      <c r="BQ7" s="41">
        <f>BS7-60</f>
        <v>43764</v>
      </c>
      <c r="BR7" s="41">
        <f t="shared" ref="BR7:BR36" si="5">IF(DAY(BQ7)&lt;=15,DATE(YEAR(BQ7),MONTH(BQ7),1),EOMONTH(BQ7,0))</f>
        <v>43769</v>
      </c>
      <c r="BS7" s="41">
        <f t="shared" ref="BS7:BS36" si="6">BU7</f>
        <v>43824</v>
      </c>
      <c r="BT7" s="41">
        <f t="shared" ref="BT7:BT36" si="7">IF(DAY(BS7)&lt;=15,DATE(YEAR(BS7),MONTH(BS7),1),EOMONTH(BS7,0))</f>
        <v>43830</v>
      </c>
      <c r="BU7" s="41">
        <f t="shared" ref="BU7:BU18" si="8">BW7-210</f>
        <v>43824</v>
      </c>
      <c r="BV7" s="41">
        <f t="shared" ref="BV7:BV36" si="9">IF(DAY(BU7)&lt;=15,DATE(YEAR(BU7),MONTH(BU7),1),EOMONTH(BU7,0))</f>
        <v>43830</v>
      </c>
      <c r="BW7" s="41">
        <f t="shared" ref="BW7:BW36" si="10">BG7</f>
        <v>44034</v>
      </c>
      <c r="BX7" s="41">
        <f t="shared" ref="BX7:BX36" si="11">IF(DAY(BW7)&lt;=15,DATE(YEAR(BW7),MONTH(BW7),1),EOMONTH(BW7,0))</f>
        <v>44043</v>
      </c>
    </row>
    <row r="8" spans="1:76" ht="27.95" customHeight="1">
      <c r="A8" s="146" t="s">
        <v>74</v>
      </c>
      <c r="B8" s="146" t="s">
        <v>564</v>
      </c>
      <c r="C8" s="147" t="s">
        <v>565</v>
      </c>
      <c r="D8" s="148" t="str">
        <f t="shared" ca="1" si="1"/>
        <v>À venir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46904</v>
      </c>
      <c r="BB8" s="8" t="s">
        <v>563</v>
      </c>
      <c r="BC8" s="78" t="s">
        <v>567</v>
      </c>
      <c r="BD8" s="56" t="s">
        <v>522</v>
      </c>
      <c r="BE8" s="14" t="s">
        <v>522</v>
      </c>
      <c r="BF8" s="61" t="s">
        <v>53</v>
      </c>
      <c r="BG8" s="43">
        <v>45444</v>
      </c>
      <c r="BH8" s="43">
        <v>46904</v>
      </c>
      <c r="BI8" s="43">
        <f t="shared" si="3"/>
        <v>45444</v>
      </c>
      <c r="BJ8" s="43">
        <f t="shared" si="4"/>
        <v>46904</v>
      </c>
      <c r="BK8" s="56" t="s">
        <v>2</v>
      </c>
      <c r="BL8" s="55" t="s">
        <v>568</v>
      </c>
      <c r="BM8" s="49"/>
      <c r="BN8" s="49" t="s">
        <v>13</v>
      </c>
      <c r="BO8" s="56"/>
      <c r="BP8" s="56" t="s">
        <v>10</v>
      </c>
      <c r="BQ8" s="41">
        <f>BS8-60</f>
        <v>45174</v>
      </c>
      <c r="BR8" s="41">
        <f t="shared" si="5"/>
        <v>45170</v>
      </c>
      <c r="BS8" s="41">
        <f t="shared" si="6"/>
        <v>45234</v>
      </c>
      <c r="BT8" s="41">
        <f t="shared" si="7"/>
        <v>45231</v>
      </c>
      <c r="BU8" s="41">
        <f t="shared" si="8"/>
        <v>45234</v>
      </c>
      <c r="BV8" s="41">
        <f t="shared" si="9"/>
        <v>45231</v>
      </c>
      <c r="BW8" s="41">
        <f t="shared" si="10"/>
        <v>45444</v>
      </c>
      <c r="BX8" s="41">
        <f t="shared" si="11"/>
        <v>45444</v>
      </c>
    </row>
    <row r="9" spans="1:76" ht="27.95" customHeight="1">
      <c r="A9" s="146" t="s">
        <v>569</v>
      </c>
      <c r="B9" s="146" t="s">
        <v>564</v>
      </c>
      <c r="C9" s="147" t="s">
        <v>570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45646</v>
      </c>
      <c r="BB9" s="8" t="s">
        <v>569</v>
      </c>
      <c r="BC9" s="78" t="s">
        <v>569</v>
      </c>
      <c r="BD9" s="56" t="s">
        <v>522</v>
      </c>
      <c r="BE9" s="14" t="s">
        <v>522</v>
      </c>
      <c r="BF9" s="14" t="s">
        <v>53</v>
      </c>
      <c r="BG9" s="43">
        <v>44551</v>
      </c>
      <c r="BH9" s="43">
        <v>45646</v>
      </c>
      <c r="BI9" s="43">
        <f t="shared" si="3"/>
        <v>44561</v>
      </c>
      <c r="BJ9" s="43">
        <f t="shared" si="4"/>
        <v>45657</v>
      </c>
      <c r="BK9" s="56" t="s">
        <v>2</v>
      </c>
      <c r="BL9" s="55" t="s">
        <v>571</v>
      </c>
      <c r="BM9" s="49"/>
      <c r="BN9" s="49" t="s">
        <v>13</v>
      </c>
      <c r="BO9" s="56"/>
      <c r="BP9" s="56"/>
      <c r="BQ9" s="41">
        <f>BS9-60</f>
        <v>44281</v>
      </c>
      <c r="BR9" s="41">
        <f t="shared" si="5"/>
        <v>44286</v>
      </c>
      <c r="BS9" s="41">
        <f t="shared" si="6"/>
        <v>44341</v>
      </c>
      <c r="BT9" s="41">
        <f t="shared" si="7"/>
        <v>44347</v>
      </c>
      <c r="BU9" s="41">
        <f t="shared" si="8"/>
        <v>44341</v>
      </c>
      <c r="BV9" s="41">
        <f t="shared" si="9"/>
        <v>44347</v>
      </c>
      <c r="BW9" s="41">
        <f t="shared" si="10"/>
        <v>44551</v>
      </c>
      <c r="BX9" s="41">
        <f t="shared" si="11"/>
        <v>44561</v>
      </c>
    </row>
    <row r="10" spans="1:76" ht="27.95" customHeight="1">
      <c r="A10" s="146" t="s">
        <v>74</v>
      </c>
      <c r="B10" s="146" t="s">
        <v>564</v>
      </c>
      <c r="C10" s="147" t="s">
        <v>570</v>
      </c>
      <c r="D10" s="148" t="str">
        <f t="shared" ca="1" si="1"/>
        <v>À venir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47108</v>
      </c>
      <c r="BB10" s="8" t="s">
        <v>569</v>
      </c>
      <c r="BC10" s="78" t="s">
        <v>66</v>
      </c>
      <c r="BD10" s="56" t="s">
        <v>522</v>
      </c>
      <c r="BE10" s="14" t="s">
        <v>522</v>
      </c>
      <c r="BF10" s="14" t="s">
        <v>53</v>
      </c>
      <c r="BG10" s="43">
        <v>45647</v>
      </c>
      <c r="BH10" s="43">
        <v>47108</v>
      </c>
      <c r="BI10" s="43">
        <f t="shared" si="3"/>
        <v>45657</v>
      </c>
      <c r="BJ10" s="43">
        <f t="shared" si="4"/>
        <v>47118</v>
      </c>
      <c r="BK10" s="56" t="s">
        <v>2</v>
      </c>
      <c r="BL10" s="55" t="s">
        <v>571</v>
      </c>
      <c r="BM10" s="49"/>
      <c r="BN10" s="49" t="s">
        <v>13</v>
      </c>
      <c r="BO10" s="56"/>
      <c r="BP10" s="56"/>
      <c r="BQ10" s="41">
        <f>BS10-180</f>
        <v>45257</v>
      </c>
      <c r="BR10" s="41">
        <f t="shared" si="5"/>
        <v>45260</v>
      </c>
      <c r="BS10" s="41">
        <f t="shared" si="6"/>
        <v>45437</v>
      </c>
      <c r="BT10" s="41">
        <f t="shared" si="7"/>
        <v>45443</v>
      </c>
      <c r="BU10" s="41">
        <f t="shared" si="8"/>
        <v>45437</v>
      </c>
      <c r="BV10" s="41">
        <f t="shared" si="9"/>
        <v>45443</v>
      </c>
      <c r="BW10" s="41">
        <f t="shared" si="10"/>
        <v>45647</v>
      </c>
      <c r="BX10" s="41">
        <f t="shared" si="11"/>
        <v>45657</v>
      </c>
    </row>
    <row r="11" spans="1:76" ht="27.95" customHeight="1">
      <c r="A11" s="146" t="s">
        <v>572</v>
      </c>
      <c r="B11" s="146" t="s">
        <v>573</v>
      </c>
      <c r="C11" s="147" t="s">
        <v>574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46752</v>
      </c>
      <c r="BB11" s="8" t="s">
        <v>575</v>
      </c>
      <c r="BC11" s="78" t="s">
        <v>572</v>
      </c>
      <c r="BD11" s="56" t="s">
        <v>522</v>
      </c>
      <c r="BE11" s="14" t="s">
        <v>522</v>
      </c>
      <c r="BF11" s="14" t="s">
        <v>53</v>
      </c>
      <c r="BG11" s="43">
        <v>45292</v>
      </c>
      <c r="BH11" s="43">
        <v>46752</v>
      </c>
      <c r="BI11" s="43">
        <f t="shared" si="3"/>
        <v>45292</v>
      </c>
      <c r="BJ11" s="43">
        <f t="shared" si="4"/>
        <v>46752</v>
      </c>
      <c r="BK11" s="56" t="s">
        <v>0</v>
      </c>
      <c r="BL11" s="55" t="s">
        <v>576</v>
      </c>
      <c r="BM11" s="49" t="s">
        <v>17</v>
      </c>
      <c r="BN11" s="49" t="s">
        <v>10</v>
      </c>
      <c r="BO11" s="56"/>
      <c r="BP11" s="56"/>
      <c r="BQ11" s="41">
        <f t="shared" ref="BQ11:BQ16" si="12">BS11-60</f>
        <v>45022</v>
      </c>
      <c r="BR11" s="41">
        <f t="shared" si="5"/>
        <v>45017</v>
      </c>
      <c r="BS11" s="41">
        <f t="shared" si="6"/>
        <v>45082</v>
      </c>
      <c r="BT11" s="41">
        <f t="shared" si="7"/>
        <v>45078</v>
      </c>
      <c r="BU11" s="41">
        <f t="shared" si="8"/>
        <v>45082</v>
      </c>
      <c r="BV11" s="41">
        <f t="shared" si="9"/>
        <v>45078</v>
      </c>
      <c r="BW11" s="41">
        <f t="shared" si="10"/>
        <v>45292</v>
      </c>
      <c r="BX11" s="41">
        <f t="shared" si="11"/>
        <v>45292</v>
      </c>
    </row>
    <row r="12" spans="1:76" ht="27.95" customHeight="1">
      <c r="A12" s="146" t="s">
        <v>577</v>
      </c>
      <c r="B12" s="146" t="s">
        <v>578</v>
      </c>
      <c r="C12" s="147" t="s">
        <v>579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46843</v>
      </c>
      <c r="BB12" s="8" t="s">
        <v>580</v>
      </c>
      <c r="BC12" s="78" t="s">
        <v>577</v>
      </c>
      <c r="BD12" s="56" t="s">
        <v>581</v>
      </c>
      <c r="BE12" s="14" t="s">
        <v>581</v>
      </c>
      <c r="BF12" s="14" t="s">
        <v>53</v>
      </c>
      <c r="BG12" s="43">
        <v>45383</v>
      </c>
      <c r="BH12" s="43">
        <v>46843</v>
      </c>
      <c r="BI12" s="43">
        <f t="shared" si="3"/>
        <v>45383</v>
      </c>
      <c r="BJ12" s="43">
        <f t="shared" si="4"/>
        <v>46843</v>
      </c>
      <c r="BK12" s="56" t="s">
        <v>582</v>
      </c>
      <c r="BL12" s="55" t="s">
        <v>583</v>
      </c>
      <c r="BM12" s="49"/>
      <c r="BN12" s="49" t="s">
        <v>10</v>
      </c>
      <c r="BO12" s="56"/>
      <c r="BP12" s="56" t="s">
        <v>10</v>
      </c>
      <c r="BQ12" s="41">
        <f t="shared" si="12"/>
        <v>45113</v>
      </c>
      <c r="BR12" s="41">
        <f t="shared" si="5"/>
        <v>45108</v>
      </c>
      <c r="BS12" s="41">
        <f t="shared" si="6"/>
        <v>45173</v>
      </c>
      <c r="BT12" s="41">
        <f t="shared" si="7"/>
        <v>45170</v>
      </c>
      <c r="BU12" s="41">
        <f t="shared" si="8"/>
        <v>45173</v>
      </c>
      <c r="BV12" s="41">
        <f t="shared" si="9"/>
        <v>45170</v>
      </c>
      <c r="BW12" s="41">
        <f t="shared" si="10"/>
        <v>45383</v>
      </c>
      <c r="BX12" s="41">
        <f t="shared" si="11"/>
        <v>45383</v>
      </c>
    </row>
    <row r="13" spans="1:76" ht="27.95" customHeight="1">
      <c r="A13" s="146" t="s">
        <v>584</v>
      </c>
      <c r="B13" s="146" t="s">
        <v>578</v>
      </c>
      <c r="C13" s="147" t="s">
        <v>585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46843</v>
      </c>
      <c r="BB13" s="8" t="s">
        <v>580</v>
      </c>
      <c r="BC13" s="78" t="s">
        <v>584</v>
      </c>
      <c r="BD13" s="56" t="s">
        <v>581</v>
      </c>
      <c r="BE13" s="14" t="s">
        <v>581</v>
      </c>
      <c r="BF13" s="14" t="s">
        <v>53</v>
      </c>
      <c r="BG13" s="43">
        <v>45383</v>
      </c>
      <c r="BH13" s="43">
        <v>46843</v>
      </c>
      <c r="BI13" s="43">
        <f t="shared" si="3"/>
        <v>45383</v>
      </c>
      <c r="BJ13" s="43">
        <f t="shared" si="4"/>
        <v>46843</v>
      </c>
      <c r="BK13" s="56" t="s">
        <v>582</v>
      </c>
      <c r="BL13" s="55" t="s">
        <v>585</v>
      </c>
      <c r="BM13" s="49"/>
      <c r="BN13" s="49" t="s">
        <v>10</v>
      </c>
      <c r="BO13" s="56"/>
      <c r="BP13" s="56" t="s">
        <v>10</v>
      </c>
      <c r="BQ13" s="37">
        <f t="shared" si="12"/>
        <v>45113</v>
      </c>
      <c r="BR13" s="37">
        <f t="shared" si="5"/>
        <v>45108</v>
      </c>
      <c r="BS13" s="37">
        <f t="shared" si="6"/>
        <v>45173</v>
      </c>
      <c r="BT13" s="37">
        <f t="shared" si="7"/>
        <v>45170</v>
      </c>
      <c r="BU13" s="37">
        <f t="shared" si="8"/>
        <v>45173</v>
      </c>
      <c r="BV13" s="37">
        <f t="shared" si="9"/>
        <v>45170</v>
      </c>
      <c r="BW13" s="37">
        <f t="shared" si="10"/>
        <v>45383</v>
      </c>
      <c r="BX13" s="37">
        <f t="shared" si="11"/>
        <v>45383</v>
      </c>
    </row>
    <row r="14" spans="1:76" ht="27.95" customHeight="1">
      <c r="A14" s="146" t="s">
        <v>586</v>
      </c>
      <c r="B14" s="146" t="s">
        <v>578</v>
      </c>
      <c r="C14" s="147" t="s">
        <v>587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46570</v>
      </c>
      <c r="BB14" s="8" t="s">
        <v>586</v>
      </c>
      <c r="BC14" s="78" t="s">
        <v>586</v>
      </c>
      <c r="BD14" s="56" t="s">
        <v>581</v>
      </c>
      <c r="BE14" s="14" t="s">
        <v>522</v>
      </c>
      <c r="BF14" s="14" t="s">
        <v>179</v>
      </c>
      <c r="BG14" s="43">
        <v>45110</v>
      </c>
      <c r="BH14" s="43">
        <v>46570</v>
      </c>
      <c r="BI14" s="43">
        <f t="shared" si="3"/>
        <v>45108</v>
      </c>
      <c r="BJ14" s="43">
        <f t="shared" si="4"/>
        <v>46569</v>
      </c>
      <c r="BK14" s="56" t="s">
        <v>0</v>
      </c>
      <c r="BL14" s="55" t="s">
        <v>588</v>
      </c>
      <c r="BM14" s="49"/>
      <c r="BN14" s="49" t="s">
        <v>10</v>
      </c>
      <c r="BO14" s="56"/>
      <c r="BP14" s="56"/>
      <c r="BQ14" s="41">
        <f t="shared" si="12"/>
        <v>44840</v>
      </c>
      <c r="BR14" s="41">
        <f t="shared" si="5"/>
        <v>44835</v>
      </c>
      <c r="BS14" s="41">
        <f t="shared" si="6"/>
        <v>44900</v>
      </c>
      <c r="BT14" s="41">
        <f t="shared" si="7"/>
        <v>44896</v>
      </c>
      <c r="BU14" s="41">
        <f t="shared" si="8"/>
        <v>44900</v>
      </c>
      <c r="BV14" s="41">
        <f t="shared" si="9"/>
        <v>44896</v>
      </c>
      <c r="BW14" s="41">
        <f t="shared" si="10"/>
        <v>45110</v>
      </c>
      <c r="BX14" s="41">
        <f t="shared" si="11"/>
        <v>45108</v>
      </c>
    </row>
    <row r="15" spans="1:76" ht="27.95" customHeight="1">
      <c r="A15" s="146" t="s">
        <v>589</v>
      </c>
      <c r="B15" s="146" t="s">
        <v>590</v>
      </c>
      <c r="C15" s="147" t="s">
        <v>591</v>
      </c>
      <c r="D15" s="148" t="str">
        <f t="shared" ca="1" si="1"/>
        <v>À venir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46873</v>
      </c>
      <c r="BB15" s="8" t="s">
        <v>592</v>
      </c>
      <c r="BC15" s="78" t="s">
        <v>589</v>
      </c>
      <c r="BD15" s="56" t="s">
        <v>522</v>
      </c>
      <c r="BE15" s="14" t="s">
        <v>522</v>
      </c>
      <c r="BF15" s="61" t="s">
        <v>53</v>
      </c>
      <c r="BG15" s="43">
        <v>45413</v>
      </c>
      <c r="BH15" s="43">
        <v>46873</v>
      </c>
      <c r="BI15" s="43">
        <f t="shared" si="3"/>
        <v>45413</v>
      </c>
      <c r="BJ15" s="43">
        <f t="shared" si="4"/>
        <v>46873</v>
      </c>
      <c r="BK15" s="56" t="s">
        <v>0</v>
      </c>
      <c r="BL15" s="55" t="s">
        <v>593</v>
      </c>
      <c r="BM15" s="49"/>
      <c r="BN15" s="49" t="s">
        <v>15</v>
      </c>
      <c r="BO15" s="56"/>
      <c r="BP15" s="56" t="s">
        <v>10</v>
      </c>
      <c r="BQ15" s="41">
        <f t="shared" si="12"/>
        <v>45143</v>
      </c>
      <c r="BR15" s="41">
        <f t="shared" si="5"/>
        <v>45139</v>
      </c>
      <c r="BS15" s="41">
        <f t="shared" si="6"/>
        <v>45203</v>
      </c>
      <c r="BT15" s="41">
        <f t="shared" si="7"/>
        <v>45200</v>
      </c>
      <c r="BU15" s="41">
        <f t="shared" si="8"/>
        <v>45203</v>
      </c>
      <c r="BV15" s="41">
        <f t="shared" si="9"/>
        <v>45200</v>
      </c>
      <c r="BW15" s="41">
        <f t="shared" si="10"/>
        <v>45413</v>
      </c>
      <c r="BX15" s="41">
        <f t="shared" si="11"/>
        <v>45413</v>
      </c>
    </row>
    <row r="16" spans="1:76" ht="27.95" customHeight="1">
      <c r="A16" s="146" t="s">
        <v>594</v>
      </c>
      <c r="B16" s="146" t="s">
        <v>590</v>
      </c>
      <c r="C16" s="147" t="s">
        <v>595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45666</v>
      </c>
      <c r="BB16" s="8" t="s">
        <v>594</v>
      </c>
      <c r="BC16" s="78" t="s">
        <v>594</v>
      </c>
      <c r="BD16" s="56" t="s">
        <v>522</v>
      </c>
      <c r="BE16" s="14" t="s">
        <v>522</v>
      </c>
      <c r="BF16" s="14" t="s">
        <v>53</v>
      </c>
      <c r="BG16" s="43">
        <v>44355</v>
      </c>
      <c r="BH16" s="43">
        <v>45666</v>
      </c>
      <c r="BI16" s="43">
        <f t="shared" si="3"/>
        <v>44348</v>
      </c>
      <c r="BJ16" s="43">
        <f t="shared" si="4"/>
        <v>45658</v>
      </c>
      <c r="BK16" s="56" t="s">
        <v>0</v>
      </c>
      <c r="BL16" s="55" t="s">
        <v>596</v>
      </c>
      <c r="BM16" s="49"/>
      <c r="BN16" s="49" t="s">
        <v>10</v>
      </c>
      <c r="BO16" s="56"/>
      <c r="BP16" s="56"/>
      <c r="BQ16" s="41">
        <f t="shared" si="12"/>
        <v>44085</v>
      </c>
      <c r="BR16" s="41">
        <f t="shared" si="5"/>
        <v>44075</v>
      </c>
      <c r="BS16" s="41">
        <f t="shared" si="6"/>
        <v>44145</v>
      </c>
      <c r="BT16" s="41">
        <f t="shared" si="7"/>
        <v>44136</v>
      </c>
      <c r="BU16" s="41">
        <f t="shared" si="8"/>
        <v>44145</v>
      </c>
      <c r="BV16" s="41">
        <f t="shared" si="9"/>
        <v>44136</v>
      </c>
      <c r="BW16" s="41">
        <f t="shared" si="10"/>
        <v>44355</v>
      </c>
      <c r="BX16" s="41">
        <f t="shared" si="11"/>
        <v>44348</v>
      </c>
    </row>
    <row r="17" spans="1:76" ht="27.95" customHeight="1">
      <c r="A17" s="146" t="s">
        <v>74</v>
      </c>
      <c r="B17" s="146" t="s">
        <v>590</v>
      </c>
      <c r="C17" s="147" t="s">
        <v>595</v>
      </c>
      <c r="D17" s="148" t="str">
        <f t="shared" ca="1" si="1"/>
        <v>À venir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47127</v>
      </c>
      <c r="BB17" s="8" t="s">
        <v>594</v>
      </c>
      <c r="BC17" s="78" t="s">
        <v>66</v>
      </c>
      <c r="BD17" s="56" t="s">
        <v>522</v>
      </c>
      <c r="BE17" s="14" t="s">
        <v>522</v>
      </c>
      <c r="BF17" s="14" t="s">
        <v>53</v>
      </c>
      <c r="BG17" s="43">
        <v>45667</v>
      </c>
      <c r="BH17" s="43">
        <f>BG17+(4*365)</f>
        <v>47127</v>
      </c>
      <c r="BI17" s="43">
        <f t="shared" si="3"/>
        <v>45658</v>
      </c>
      <c r="BJ17" s="43">
        <f t="shared" si="4"/>
        <v>47119</v>
      </c>
      <c r="BK17" s="56" t="s">
        <v>0</v>
      </c>
      <c r="BL17" s="55" t="s">
        <v>596</v>
      </c>
      <c r="BM17" s="49"/>
      <c r="BN17" s="49" t="s">
        <v>10</v>
      </c>
      <c r="BO17" s="56"/>
      <c r="BP17" s="56"/>
      <c r="BQ17" s="41">
        <f>BS17-180</f>
        <v>45277</v>
      </c>
      <c r="BR17" s="41">
        <f t="shared" si="5"/>
        <v>45291</v>
      </c>
      <c r="BS17" s="41">
        <f t="shared" si="6"/>
        <v>45457</v>
      </c>
      <c r="BT17" s="41">
        <f t="shared" si="7"/>
        <v>45444</v>
      </c>
      <c r="BU17" s="41">
        <f t="shared" si="8"/>
        <v>45457</v>
      </c>
      <c r="BV17" s="41">
        <f t="shared" si="9"/>
        <v>45444</v>
      </c>
      <c r="BW17" s="41">
        <f t="shared" si="10"/>
        <v>45667</v>
      </c>
      <c r="BX17" s="41">
        <f t="shared" si="11"/>
        <v>45658</v>
      </c>
    </row>
    <row r="18" spans="1:76" ht="27.95" customHeight="1">
      <c r="A18" s="146" t="s">
        <v>597</v>
      </c>
      <c r="B18" s="146" t="s">
        <v>598</v>
      </c>
      <c r="C18" s="147" t="s">
        <v>599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45601</v>
      </c>
      <c r="BB18" s="8" t="s">
        <v>597</v>
      </c>
      <c r="BC18" s="8" t="s">
        <v>597</v>
      </c>
      <c r="BD18" s="56"/>
      <c r="BE18" s="14"/>
      <c r="BF18" s="14"/>
      <c r="BG18" s="43">
        <v>44141</v>
      </c>
      <c r="BH18" s="43">
        <v>45601</v>
      </c>
      <c r="BI18" s="43">
        <f t="shared" si="3"/>
        <v>44136</v>
      </c>
      <c r="BJ18" s="43">
        <f t="shared" si="4"/>
        <v>45597</v>
      </c>
      <c r="BK18" s="56"/>
      <c r="BL18" s="55" t="s">
        <v>599</v>
      </c>
      <c r="BM18" s="49"/>
      <c r="BN18" s="49"/>
      <c r="BO18" s="56"/>
      <c r="BP18" s="56"/>
      <c r="BQ18" s="41">
        <f>BS18-180</f>
        <v>43751</v>
      </c>
      <c r="BR18" s="41">
        <f t="shared" si="5"/>
        <v>43739</v>
      </c>
      <c r="BS18" s="41">
        <f t="shared" si="6"/>
        <v>43931</v>
      </c>
      <c r="BT18" s="41">
        <f t="shared" si="7"/>
        <v>43922</v>
      </c>
      <c r="BU18" s="41">
        <f t="shared" si="8"/>
        <v>43931</v>
      </c>
      <c r="BV18" s="41">
        <f t="shared" si="9"/>
        <v>43922</v>
      </c>
      <c r="BW18" s="41">
        <f t="shared" si="10"/>
        <v>44141</v>
      </c>
      <c r="BX18" s="41">
        <f t="shared" si="11"/>
        <v>44136</v>
      </c>
    </row>
    <row r="19" spans="1:76" ht="27.95" customHeight="1">
      <c r="A19" s="146" t="s">
        <v>600</v>
      </c>
      <c r="B19" s="146" t="s">
        <v>598</v>
      </c>
      <c r="C19" s="147" t="s">
        <v>601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>BH19</f>
        <v>45640</v>
      </c>
      <c r="BB19" s="8" t="s">
        <v>600</v>
      </c>
      <c r="BC19" s="78" t="s">
        <v>600</v>
      </c>
      <c r="BD19" s="56" t="s">
        <v>522</v>
      </c>
      <c r="BE19" s="14" t="s">
        <v>522</v>
      </c>
      <c r="BF19" s="14" t="s">
        <v>53</v>
      </c>
      <c r="BG19" s="43">
        <v>44180</v>
      </c>
      <c r="BH19" s="43">
        <v>45640</v>
      </c>
      <c r="BI19" s="43">
        <f>IF(DAY(BG19)&lt;=15,DATE(YEAR(BG19),MONTH(BG19),1),EOMONTH(BG19,0))</f>
        <v>44166</v>
      </c>
      <c r="BJ19" s="43">
        <f t="shared" si="4"/>
        <v>45627</v>
      </c>
      <c r="BK19" s="56" t="s">
        <v>2</v>
      </c>
      <c r="BL19" s="55" t="s">
        <v>602</v>
      </c>
      <c r="BM19" s="49" t="s">
        <v>17</v>
      </c>
      <c r="BN19" s="49" t="s">
        <v>13</v>
      </c>
      <c r="BO19" s="56"/>
      <c r="BP19" s="56"/>
      <c r="BQ19" s="41">
        <f t="shared" ref="BQ19:BQ24" si="13">BS19-60</f>
        <v>43910</v>
      </c>
      <c r="BR19" s="41">
        <f>IF(DAY(BQ19)&lt;=15,DATE(YEAR(BQ19),MONTH(BQ19),1),EOMONTH(BQ19,0))</f>
        <v>43921</v>
      </c>
      <c r="BS19" s="41">
        <f>BU19</f>
        <v>43970</v>
      </c>
      <c r="BT19" s="41">
        <f>IF(DAY(BS19)&lt;=15,DATE(YEAR(BS19),MONTH(BS19),1),EOMONTH(BS19,0))</f>
        <v>43982</v>
      </c>
      <c r="BU19" s="41">
        <f>BW19-210</f>
        <v>43970</v>
      </c>
      <c r="BV19" s="41">
        <f>IF(DAY(BU19)&lt;=15,DATE(YEAR(BU19),MONTH(BU19),1),EOMONTH(BU19,0))</f>
        <v>43982</v>
      </c>
      <c r="BW19" s="41">
        <f>BG19</f>
        <v>44180</v>
      </c>
      <c r="BX19" s="41">
        <f>IF(DAY(BW19)&lt;=15,DATE(YEAR(BW19),MONTH(BW19),1),EOMONTH(BW19,0))</f>
        <v>44166</v>
      </c>
    </row>
    <row r="20" spans="1:76" ht="27.95" customHeight="1">
      <c r="A20" s="146" t="s">
        <v>603</v>
      </c>
      <c r="B20" s="146" t="s">
        <v>598</v>
      </c>
      <c r="C20" s="147" t="s">
        <v>604</v>
      </c>
      <c r="D20" s="148" t="str">
        <f t="shared" ca="1" si="1"/>
        <v>En cours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>BH20</f>
        <v>45601</v>
      </c>
      <c r="BB20" s="8" t="s">
        <v>603</v>
      </c>
      <c r="BC20" s="78" t="s">
        <v>603</v>
      </c>
      <c r="BD20" s="56" t="s">
        <v>522</v>
      </c>
      <c r="BE20" s="14" t="s">
        <v>522</v>
      </c>
      <c r="BF20" s="14" t="s">
        <v>53</v>
      </c>
      <c r="BG20" s="43">
        <v>44531</v>
      </c>
      <c r="BH20" s="43">
        <v>45601</v>
      </c>
      <c r="BI20" s="43">
        <f>IF(DAY(BG20)&lt;=15,DATE(YEAR(BG20),MONTH(BG20),1),EOMONTH(BG20,0))</f>
        <v>44531</v>
      </c>
      <c r="BJ20" s="43">
        <f t="shared" si="4"/>
        <v>45597</v>
      </c>
      <c r="BK20" s="56" t="s">
        <v>2</v>
      </c>
      <c r="BL20" s="55" t="s">
        <v>605</v>
      </c>
      <c r="BM20" s="49"/>
      <c r="BN20" s="49" t="s">
        <v>13</v>
      </c>
      <c r="BO20" s="56"/>
      <c r="BP20" s="56"/>
      <c r="BQ20" s="41">
        <f t="shared" si="13"/>
        <v>44261</v>
      </c>
      <c r="BR20" s="41">
        <f>IF(DAY(BQ20)&lt;=15,DATE(YEAR(BQ20),MONTH(BQ20),1),EOMONTH(BQ20,0))</f>
        <v>44256</v>
      </c>
      <c r="BS20" s="41">
        <f>BU20</f>
        <v>44321</v>
      </c>
      <c r="BT20" s="41">
        <f>IF(DAY(BS20)&lt;=15,DATE(YEAR(BS20),MONTH(BS20),1),EOMONTH(BS20,0))</f>
        <v>44317</v>
      </c>
      <c r="BU20" s="41">
        <f>BW20-210</f>
        <v>44321</v>
      </c>
      <c r="BV20" s="41">
        <f>IF(DAY(BU20)&lt;=15,DATE(YEAR(BU20),MONTH(BU20),1),EOMONTH(BU20,0))</f>
        <v>44317</v>
      </c>
      <c r="BW20" s="41">
        <f>BG20</f>
        <v>44531</v>
      </c>
      <c r="BX20" s="41">
        <f>IF(DAY(BW20)&lt;=15,DATE(YEAR(BW20),MONTH(BW20),1),EOMONTH(BW20,0))</f>
        <v>44531</v>
      </c>
    </row>
    <row r="21" spans="1:76" ht="27.95" customHeight="1">
      <c r="A21" s="146" t="s">
        <v>606</v>
      </c>
      <c r="B21" s="146" t="s">
        <v>598</v>
      </c>
      <c r="C21" s="147" t="s">
        <v>599</v>
      </c>
      <c r="D21" s="148" t="str">
        <f t="shared" ca="1" si="1"/>
        <v>À venir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46996</v>
      </c>
      <c r="BB21" s="8" t="s">
        <v>597</v>
      </c>
      <c r="BC21" s="78" t="s">
        <v>606</v>
      </c>
      <c r="BD21" s="56" t="s">
        <v>522</v>
      </c>
      <c r="BE21" s="14" t="s">
        <v>522</v>
      </c>
      <c r="BF21" s="61" t="s">
        <v>53</v>
      </c>
      <c r="BG21" s="43">
        <v>45536.000243055554</v>
      </c>
      <c r="BH21" s="43">
        <v>46996</v>
      </c>
      <c r="BI21" s="43">
        <f t="shared" si="3"/>
        <v>45536</v>
      </c>
      <c r="BJ21" s="43">
        <f t="shared" si="4"/>
        <v>46996</v>
      </c>
      <c r="BK21" s="56" t="s">
        <v>2</v>
      </c>
      <c r="BL21" s="55" t="s">
        <v>599</v>
      </c>
      <c r="BM21" s="49"/>
      <c r="BN21" s="49" t="s">
        <v>13</v>
      </c>
      <c r="BO21" s="56"/>
      <c r="BP21" s="56" t="s">
        <v>10</v>
      </c>
      <c r="BQ21" s="41">
        <f t="shared" si="13"/>
        <v>45356.000243055554</v>
      </c>
      <c r="BR21" s="41">
        <f t="shared" si="5"/>
        <v>45352</v>
      </c>
      <c r="BS21" s="41">
        <f t="shared" si="6"/>
        <v>45416.000243055554</v>
      </c>
      <c r="BT21" s="41">
        <f t="shared" si="7"/>
        <v>45413</v>
      </c>
      <c r="BU21" s="41">
        <f>BW21-120</f>
        <v>45416.000243055554</v>
      </c>
      <c r="BV21" s="41">
        <f t="shared" si="9"/>
        <v>45413</v>
      </c>
      <c r="BW21" s="41">
        <f t="shared" si="10"/>
        <v>45536.000243055554</v>
      </c>
      <c r="BX21" s="41">
        <f t="shared" si="11"/>
        <v>45536</v>
      </c>
    </row>
    <row r="22" spans="1:76" ht="27.95" customHeight="1">
      <c r="A22" s="146" t="s">
        <v>607</v>
      </c>
      <c r="B22" s="146" t="s">
        <v>598</v>
      </c>
      <c r="C22" s="147" t="s">
        <v>608</v>
      </c>
      <c r="D22" s="148" t="str">
        <f t="shared" ca="1" si="1"/>
        <v>En cours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46769</v>
      </c>
      <c r="BB22" s="8" t="s">
        <v>607</v>
      </c>
      <c r="BC22" s="78" t="s">
        <v>607</v>
      </c>
      <c r="BD22" s="56" t="s">
        <v>522</v>
      </c>
      <c r="BE22" s="14" t="s">
        <v>522</v>
      </c>
      <c r="BF22" s="14" t="s">
        <v>53</v>
      </c>
      <c r="BG22" s="43">
        <v>45352</v>
      </c>
      <c r="BH22" s="43">
        <v>46769</v>
      </c>
      <c r="BI22" s="43">
        <f t="shared" si="3"/>
        <v>45352</v>
      </c>
      <c r="BJ22" s="43">
        <f t="shared" si="4"/>
        <v>46783</v>
      </c>
      <c r="BK22" s="56" t="s">
        <v>2</v>
      </c>
      <c r="BL22" s="55" t="s">
        <v>609</v>
      </c>
      <c r="BM22" s="49"/>
      <c r="BN22" s="49" t="s">
        <v>13</v>
      </c>
      <c r="BO22" s="56"/>
      <c r="BP22" s="56"/>
      <c r="BQ22" s="41">
        <f t="shared" si="13"/>
        <v>45082</v>
      </c>
      <c r="BR22" s="41">
        <f t="shared" si="5"/>
        <v>45078</v>
      </c>
      <c r="BS22" s="41">
        <f t="shared" si="6"/>
        <v>45142</v>
      </c>
      <c r="BT22" s="41">
        <f t="shared" si="7"/>
        <v>45139</v>
      </c>
      <c r="BU22" s="41">
        <f t="shared" ref="BU22:BU32" si="14">BW22-210</f>
        <v>45142</v>
      </c>
      <c r="BV22" s="41">
        <f t="shared" si="9"/>
        <v>45139</v>
      </c>
      <c r="BW22" s="41">
        <f t="shared" si="10"/>
        <v>45352</v>
      </c>
      <c r="BX22" s="41">
        <f t="shared" si="11"/>
        <v>45352</v>
      </c>
    </row>
    <row r="23" spans="1:76" ht="27.95" customHeight="1">
      <c r="A23" s="146" t="s">
        <v>74</v>
      </c>
      <c r="B23" s="146" t="s">
        <v>598</v>
      </c>
      <c r="C23" s="147" t="s">
        <v>610</v>
      </c>
      <c r="D23" s="148" t="str">
        <f t="shared" ca="1" si="1"/>
        <v>À venir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46904</v>
      </c>
      <c r="BB23" s="8" t="s">
        <v>607</v>
      </c>
      <c r="BC23" s="78" t="s">
        <v>611</v>
      </c>
      <c r="BD23" s="56"/>
      <c r="BE23" s="14"/>
      <c r="BF23" s="14"/>
      <c r="BG23" s="43">
        <v>45444</v>
      </c>
      <c r="BH23" s="43">
        <v>46904</v>
      </c>
      <c r="BI23" s="43">
        <f t="shared" ref="BI23:BI25" si="15">IF(DAY(BG23)&lt;=15,DATE(YEAR(BG23),MONTH(BG23),1),EOMONTH(BG23,0))</f>
        <v>45444</v>
      </c>
      <c r="BJ23" s="43">
        <f t="shared" ref="BJ23:BJ25" si="16">IF(DAY(BH23)&lt;=15,DATE(YEAR(BH23),MONTH(BH23),1),EOMONTH(BH23,0))</f>
        <v>46904</v>
      </c>
      <c r="BK23" s="56"/>
      <c r="BL23" s="52" t="s">
        <v>612</v>
      </c>
      <c r="BM23" s="49"/>
      <c r="BN23" s="49"/>
      <c r="BO23" s="56"/>
      <c r="BP23" s="56"/>
      <c r="BQ23" s="41">
        <f t="shared" si="13"/>
        <v>45174</v>
      </c>
      <c r="BR23" s="41">
        <f t="shared" ref="BR23" si="17">IF(DAY(BQ23)&lt;=15,DATE(YEAR(BQ23),MONTH(BQ23),1),EOMONTH(BQ23,0))</f>
        <v>45170</v>
      </c>
      <c r="BS23" s="41">
        <f t="shared" ref="BS23" si="18">BU23</f>
        <v>45234</v>
      </c>
      <c r="BT23" s="41">
        <f t="shared" ref="BT23" si="19">IF(DAY(BS23)&lt;=15,DATE(YEAR(BS23),MONTH(BS23),1),EOMONTH(BS23,0))</f>
        <v>45231</v>
      </c>
      <c r="BU23" s="41">
        <f t="shared" ref="BU23" si="20">BW23-210</f>
        <v>45234</v>
      </c>
      <c r="BV23" s="41">
        <f t="shared" ref="BV23" si="21">IF(DAY(BU23)&lt;=15,DATE(YEAR(BU23),MONTH(BU23),1),EOMONTH(BU23,0))</f>
        <v>45231</v>
      </c>
      <c r="BW23" s="41">
        <f t="shared" ref="BW23" si="22">BG23</f>
        <v>45444</v>
      </c>
      <c r="BX23" s="41">
        <f t="shared" ref="BX23" si="23">IF(DAY(BW23)&lt;=15,DATE(YEAR(BW23),MONTH(BW23),1),EOMONTH(BW23,0))</f>
        <v>45444</v>
      </c>
    </row>
    <row r="24" spans="1:76" ht="27.95" customHeight="1">
      <c r="A24" s="146" t="s">
        <v>613</v>
      </c>
      <c r="B24" s="146" t="s">
        <v>614</v>
      </c>
      <c r="C24" s="147" t="s">
        <v>615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45991</v>
      </c>
      <c r="BB24" s="8" t="s">
        <v>616</v>
      </c>
      <c r="BC24" s="78" t="s">
        <v>613</v>
      </c>
      <c r="BD24" s="56" t="s">
        <v>522</v>
      </c>
      <c r="BE24" s="14" t="s">
        <v>522</v>
      </c>
      <c r="BF24" s="14" t="s">
        <v>53</v>
      </c>
      <c r="BG24" s="43">
        <v>44531</v>
      </c>
      <c r="BH24" s="43">
        <v>45991</v>
      </c>
      <c r="BI24" s="43">
        <f t="shared" si="15"/>
        <v>44531</v>
      </c>
      <c r="BJ24" s="43">
        <f t="shared" si="16"/>
        <v>45991</v>
      </c>
      <c r="BK24" s="56" t="s">
        <v>582</v>
      </c>
      <c r="BL24" s="62" t="s">
        <v>617</v>
      </c>
      <c r="BM24" s="49"/>
      <c r="BN24" s="49" t="s">
        <v>10</v>
      </c>
      <c r="BO24" s="56"/>
      <c r="BP24" s="56"/>
      <c r="BQ24" s="41">
        <f t="shared" si="13"/>
        <v>44261</v>
      </c>
      <c r="BR24" s="41">
        <f t="shared" si="5"/>
        <v>44256</v>
      </c>
      <c r="BS24" s="41">
        <f t="shared" si="6"/>
        <v>44321</v>
      </c>
      <c r="BT24" s="41">
        <f t="shared" si="7"/>
        <v>44317</v>
      </c>
      <c r="BU24" s="41">
        <f t="shared" si="14"/>
        <v>44321</v>
      </c>
      <c r="BV24" s="41">
        <f t="shared" si="9"/>
        <v>44317</v>
      </c>
      <c r="BW24" s="41">
        <f t="shared" si="10"/>
        <v>44531</v>
      </c>
      <c r="BX24" s="41">
        <f t="shared" si="11"/>
        <v>44531</v>
      </c>
    </row>
    <row r="25" spans="1:76" ht="27.95" customHeight="1">
      <c r="A25" s="146" t="s">
        <v>74</v>
      </c>
      <c r="B25" s="146" t="s">
        <v>614</v>
      </c>
      <c r="C25" s="147" t="s">
        <v>615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47452</v>
      </c>
      <c r="BB25" s="8" t="s">
        <v>616</v>
      </c>
      <c r="BC25" s="78" t="s">
        <v>66</v>
      </c>
      <c r="BD25" s="56" t="s">
        <v>522</v>
      </c>
      <c r="BE25" s="14"/>
      <c r="BF25" s="14" t="s">
        <v>53</v>
      </c>
      <c r="BG25" s="43">
        <v>45992</v>
      </c>
      <c r="BH25" s="43">
        <v>47452</v>
      </c>
      <c r="BI25" s="43">
        <f t="shared" si="15"/>
        <v>45992</v>
      </c>
      <c r="BJ25" s="43">
        <f t="shared" si="16"/>
        <v>47452</v>
      </c>
      <c r="BK25" s="56" t="s">
        <v>582</v>
      </c>
      <c r="BL25" s="62" t="s">
        <v>617</v>
      </c>
      <c r="BM25" s="49"/>
      <c r="BN25" s="49" t="s">
        <v>10</v>
      </c>
      <c r="BO25" s="56"/>
      <c r="BP25" s="56"/>
      <c r="BQ25" s="41">
        <f>BS25-120</f>
        <v>45662</v>
      </c>
      <c r="BR25" s="41">
        <f t="shared" si="5"/>
        <v>45658</v>
      </c>
      <c r="BS25" s="41">
        <f t="shared" si="6"/>
        <v>45782</v>
      </c>
      <c r="BT25" s="41">
        <f t="shared" si="7"/>
        <v>45778</v>
      </c>
      <c r="BU25" s="41">
        <f t="shared" si="14"/>
        <v>45782</v>
      </c>
      <c r="BV25" s="41">
        <f t="shared" si="9"/>
        <v>45778</v>
      </c>
      <c r="BW25" s="41">
        <f t="shared" si="10"/>
        <v>45992</v>
      </c>
      <c r="BX25" s="41">
        <f t="shared" si="11"/>
        <v>45992</v>
      </c>
    </row>
    <row r="26" spans="1:76" ht="27.95" customHeight="1">
      <c r="A26" s="146" t="s">
        <v>618</v>
      </c>
      <c r="B26" s="146" t="s">
        <v>614</v>
      </c>
      <c r="C26" s="147" t="s">
        <v>619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45442</v>
      </c>
      <c r="BB26" s="8" t="s">
        <v>618</v>
      </c>
      <c r="BC26" s="78" t="s">
        <v>618</v>
      </c>
      <c r="BD26" s="56" t="s">
        <v>522</v>
      </c>
      <c r="BE26" s="14" t="s">
        <v>522</v>
      </c>
      <c r="BF26" s="14" t="s">
        <v>53</v>
      </c>
      <c r="BG26" s="43">
        <v>44704</v>
      </c>
      <c r="BH26" s="43">
        <v>45442</v>
      </c>
      <c r="BI26" s="43">
        <f t="shared" si="3"/>
        <v>44712</v>
      </c>
      <c r="BJ26" s="43">
        <f t="shared" si="4"/>
        <v>45443</v>
      </c>
      <c r="BK26" s="56" t="s">
        <v>2</v>
      </c>
      <c r="BL26" s="55" t="s">
        <v>620</v>
      </c>
      <c r="BM26" s="49" t="s">
        <v>17</v>
      </c>
      <c r="BN26" s="49" t="s">
        <v>13</v>
      </c>
      <c r="BO26" s="56"/>
      <c r="BP26" s="56"/>
      <c r="BQ26" s="41">
        <f t="shared" ref="BQ26:BQ31" si="24">BS26-60</f>
        <v>44434</v>
      </c>
      <c r="BR26" s="41">
        <f t="shared" si="5"/>
        <v>44439</v>
      </c>
      <c r="BS26" s="41">
        <f t="shared" si="6"/>
        <v>44494</v>
      </c>
      <c r="BT26" s="41">
        <f t="shared" si="7"/>
        <v>44500</v>
      </c>
      <c r="BU26" s="41">
        <f t="shared" si="14"/>
        <v>44494</v>
      </c>
      <c r="BV26" s="41">
        <f t="shared" si="9"/>
        <v>44500</v>
      </c>
      <c r="BW26" s="41">
        <f t="shared" si="10"/>
        <v>44704</v>
      </c>
      <c r="BX26" s="41">
        <f t="shared" si="11"/>
        <v>44712</v>
      </c>
    </row>
    <row r="27" spans="1:76" ht="27.95" customHeight="1">
      <c r="A27" s="146" t="s">
        <v>74</v>
      </c>
      <c r="B27" s="146" t="s">
        <v>614</v>
      </c>
      <c r="C27" s="147" t="s">
        <v>619</v>
      </c>
      <c r="D27" s="148" t="str">
        <f t="shared" ca="1" si="1"/>
        <v>À venir</v>
      </c>
      <c r="E27" s="265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333">
        <f t="shared" si="2"/>
        <v>46904</v>
      </c>
      <c r="BB27" s="8" t="s">
        <v>618</v>
      </c>
      <c r="BC27" s="78" t="s">
        <v>621</v>
      </c>
      <c r="BD27" s="56" t="s">
        <v>522</v>
      </c>
      <c r="BE27" s="14" t="s">
        <v>522</v>
      </c>
      <c r="BF27" s="61" t="s">
        <v>53</v>
      </c>
      <c r="BG27" s="43">
        <v>45444</v>
      </c>
      <c r="BH27" s="43">
        <v>46904</v>
      </c>
      <c r="BI27" s="43">
        <f t="shared" si="3"/>
        <v>45444</v>
      </c>
      <c r="BJ27" s="43">
        <f t="shared" si="4"/>
        <v>46904</v>
      </c>
      <c r="BK27" s="56" t="s">
        <v>2</v>
      </c>
      <c r="BL27" s="55" t="s">
        <v>622</v>
      </c>
      <c r="BM27" s="49"/>
      <c r="BN27" s="49" t="s">
        <v>13</v>
      </c>
      <c r="BO27" s="56"/>
      <c r="BP27" s="56" t="s">
        <v>10</v>
      </c>
      <c r="BQ27" s="41">
        <f t="shared" si="24"/>
        <v>45174</v>
      </c>
      <c r="BR27" s="41">
        <f t="shared" si="5"/>
        <v>45170</v>
      </c>
      <c r="BS27" s="41">
        <f t="shared" si="6"/>
        <v>45234</v>
      </c>
      <c r="BT27" s="41">
        <f t="shared" si="7"/>
        <v>45231</v>
      </c>
      <c r="BU27" s="41">
        <f t="shared" si="14"/>
        <v>45234</v>
      </c>
      <c r="BV27" s="41">
        <f t="shared" si="9"/>
        <v>45231</v>
      </c>
      <c r="BW27" s="41">
        <f t="shared" si="10"/>
        <v>45444</v>
      </c>
      <c r="BX27" s="41">
        <f t="shared" si="11"/>
        <v>45444</v>
      </c>
    </row>
    <row r="28" spans="1:76" ht="27.95" customHeight="1">
      <c r="A28" s="146" t="s">
        <v>623</v>
      </c>
      <c r="B28" s="146" t="s">
        <v>624</v>
      </c>
      <c r="C28" s="147" t="s">
        <v>625</v>
      </c>
      <c r="D28" s="148" t="str">
        <f t="shared" ca="1" si="1"/>
        <v>En cours</v>
      </c>
      <c r="E28" s="265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333">
        <f t="shared" si="2"/>
        <v>45473</v>
      </c>
      <c r="BB28" s="8" t="s">
        <v>623</v>
      </c>
      <c r="BC28" s="78" t="s">
        <v>623</v>
      </c>
      <c r="BD28" s="56" t="s">
        <v>581</v>
      </c>
      <c r="BE28" s="14" t="s">
        <v>581</v>
      </c>
      <c r="BF28" s="14" t="s">
        <v>53</v>
      </c>
      <c r="BG28" s="43">
        <v>44018</v>
      </c>
      <c r="BH28" s="43">
        <v>45473</v>
      </c>
      <c r="BI28" s="43">
        <f t="shared" si="3"/>
        <v>44013</v>
      </c>
      <c r="BJ28" s="43">
        <f t="shared" si="4"/>
        <v>45473</v>
      </c>
      <c r="BK28" s="56" t="s">
        <v>4</v>
      </c>
      <c r="BL28" s="55" t="s">
        <v>625</v>
      </c>
      <c r="BM28" s="49"/>
      <c r="BN28" s="49" t="s">
        <v>10</v>
      </c>
      <c r="BO28" s="56"/>
      <c r="BP28" s="56"/>
      <c r="BQ28" s="41">
        <f t="shared" si="24"/>
        <v>43748</v>
      </c>
      <c r="BR28" s="41">
        <f t="shared" si="5"/>
        <v>43739</v>
      </c>
      <c r="BS28" s="41">
        <f t="shared" si="6"/>
        <v>43808</v>
      </c>
      <c r="BT28" s="41">
        <f t="shared" si="7"/>
        <v>43800</v>
      </c>
      <c r="BU28" s="41">
        <f t="shared" si="14"/>
        <v>43808</v>
      </c>
      <c r="BV28" s="41">
        <f t="shared" si="9"/>
        <v>43800</v>
      </c>
      <c r="BW28" s="41">
        <f t="shared" si="10"/>
        <v>44018</v>
      </c>
      <c r="BX28" s="41">
        <f t="shared" si="11"/>
        <v>44013</v>
      </c>
    </row>
    <row r="29" spans="1:76" ht="27.95" customHeight="1">
      <c r="A29" s="146" t="s">
        <v>626</v>
      </c>
      <c r="B29" s="146" t="s">
        <v>556</v>
      </c>
      <c r="C29" s="147" t="s">
        <v>627</v>
      </c>
      <c r="D29" s="148" t="str">
        <f t="shared" ca="1" si="1"/>
        <v>En cours</v>
      </c>
      <c r="E29" s="265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333">
        <f t="shared" si="2"/>
        <v>46469</v>
      </c>
      <c r="BB29" s="8" t="s">
        <v>628</v>
      </c>
      <c r="BC29" s="78" t="s">
        <v>626</v>
      </c>
      <c r="BD29" s="56" t="s">
        <v>581</v>
      </c>
      <c r="BE29" s="14" t="s">
        <v>581</v>
      </c>
      <c r="BF29" s="14" t="s">
        <v>179</v>
      </c>
      <c r="BG29" s="43">
        <v>45009</v>
      </c>
      <c r="BH29" s="43">
        <v>46469</v>
      </c>
      <c r="BI29" s="43">
        <f t="shared" si="3"/>
        <v>45016</v>
      </c>
      <c r="BJ29" s="43">
        <f t="shared" si="4"/>
        <v>46477</v>
      </c>
      <c r="BK29" s="56" t="s">
        <v>2</v>
      </c>
      <c r="BL29" s="62" t="s">
        <v>629</v>
      </c>
      <c r="BM29" s="49"/>
      <c r="BN29" s="49" t="s">
        <v>13</v>
      </c>
      <c r="BO29" s="56"/>
      <c r="BP29" s="56"/>
      <c r="BQ29" s="41">
        <f t="shared" si="24"/>
        <v>44739</v>
      </c>
      <c r="BR29" s="41">
        <f t="shared" si="5"/>
        <v>44742</v>
      </c>
      <c r="BS29" s="41">
        <f t="shared" si="6"/>
        <v>44799</v>
      </c>
      <c r="BT29" s="41">
        <f t="shared" si="7"/>
        <v>44804</v>
      </c>
      <c r="BU29" s="41">
        <f t="shared" si="14"/>
        <v>44799</v>
      </c>
      <c r="BV29" s="41">
        <f t="shared" si="9"/>
        <v>44804</v>
      </c>
      <c r="BW29" s="41">
        <f t="shared" si="10"/>
        <v>45009</v>
      </c>
      <c r="BX29" s="41">
        <f t="shared" si="11"/>
        <v>45016</v>
      </c>
    </row>
    <row r="30" spans="1:76" ht="27.95" customHeight="1">
      <c r="A30" s="146" t="s">
        <v>630</v>
      </c>
      <c r="B30" s="146" t="s">
        <v>556</v>
      </c>
      <c r="C30" s="147" t="s">
        <v>631</v>
      </c>
      <c r="D30" s="148" t="str">
        <f t="shared" ca="1" si="1"/>
        <v>En cours</v>
      </c>
      <c r="E30" s="265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333">
        <f t="shared" si="2"/>
        <v>46403</v>
      </c>
      <c r="BB30" s="8" t="s">
        <v>630</v>
      </c>
      <c r="BC30" s="78" t="s">
        <v>630</v>
      </c>
      <c r="BD30" s="56" t="s">
        <v>581</v>
      </c>
      <c r="BE30" s="14" t="s">
        <v>581</v>
      </c>
      <c r="BF30" s="14" t="s">
        <v>53</v>
      </c>
      <c r="BG30" s="43">
        <v>44943</v>
      </c>
      <c r="BH30" s="43">
        <v>46403</v>
      </c>
      <c r="BI30" s="43">
        <f t="shared" si="3"/>
        <v>44957</v>
      </c>
      <c r="BJ30" s="43">
        <f t="shared" si="4"/>
        <v>46418</v>
      </c>
      <c r="BK30" s="56" t="s">
        <v>4</v>
      </c>
      <c r="BL30" s="55" t="s">
        <v>632</v>
      </c>
      <c r="BM30" s="49"/>
      <c r="BN30" s="49" t="s">
        <v>13</v>
      </c>
      <c r="BO30" s="56"/>
      <c r="BP30" s="56"/>
      <c r="BQ30" s="41">
        <f t="shared" si="24"/>
        <v>44673</v>
      </c>
      <c r="BR30" s="41">
        <f t="shared" si="5"/>
        <v>44681</v>
      </c>
      <c r="BS30" s="41">
        <f t="shared" si="6"/>
        <v>44733</v>
      </c>
      <c r="BT30" s="41">
        <f t="shared" si="7"/>
        <v>44742</v>
      </c>
      <c r="BU30" s="41">
        <f t="shared" si="14"/>
        <v>44733</v>
      </c>
      <c r="BV30" s="41">
        <f t="shared" si="9"/>
        <v>44742</v>
      </c>
      <c r="BW30" s="41">
        <f t="shared" si="10"/>
        <v>44943</v>
      </c>
      <c r="BX30" s="41">
        <f t="shared" si="11"/>
        <v>44957</v>
      </c>
    </row>
    <row r="31" spans="1:76" ht="27.95" customHeight="1">
      <c r="A31" s="146" t="s">
        <v>633</v>
      </c>
      <c r="B31" s="146" t="s">
        <v>556</v>
      </c>
      <c r="C31" s="147" t="s">
        <v>634</v>
      </c>
      <c r="D31" s="148" t="str">
        <f t="shared" ca="1" si="1"/>
        <v>En cours</v>
      </c>
      <c r="E31" s="265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333">
        <f t="shared" si="2"/>
        <v>46318</v>
      </c>
      <c r="BB31" s="8" t="s">
        <v>633</v>
      </c>
      <c r="BC31" s="78" t="s">
        <v>633</v>
      </c>
      <c r="BD31" s="56" t="s">
        <v>581</v>
      </c>
      <c r="BE31" s="14" t="s">
        <v>581</v>
      </c>
      <c r="BF31" s="14" t="s">
        <v>53</v>
      </c>
      <c r="BG31" s="43">
        <v>44858</v>
      </c>
      <c r="BH31" s="43">
        <v>46318</v>
      </c>
      <c r="BI31" s="43">
        <f t="shared" si="3"/>
        <v>44865</v>
      </c>
      <c r="BJ31" s="43">
        <f t="shared" si="4"/>
        <v>46326</v>
      </c>
      <c r="BK31" s="56" t="s">
        <v>2</v>
      </c>
      <c r="BL31" s="55" t="s">
        <v>635</v>
      </c>
      <c r="BM31" s="49"/>
      <c r="BN31" s="49" t="s">
        <v>10</v>
      </c>
      <c r="BO31" s="56"/>
      <c r="BP31" s="56"/>
      <c r="BQ31" s="41">
        <f t="shared" si="24"/>
        <v>44588</v>
      </c>
      <c r="BR31" s="41">
        <f t="shared" si="5"/>
        <v>44592</v>
      </c>
      <c r="BS31" s="41">
        <f t="shared" si="6"/>
        <v>44648</v>
      </c>
      <c r="BT31" s="41">
        <f t="shared" si="7"/>
        <v>44651</v>
      </c>
      <c r="BU31" s="41">
        <f t="shared" si="14"/>
        <v>44648</v>
      </c>
      <c r="BV31" s="41">
        <f t="shared" si="9"/>
        <v>44651</v>
      </c>
      <c r="BW31" s="41">
        <f t="shared" si="10"/>
        <v>44858</v>
      </c>
      <c r="BX31" s="41">
        <f t="shared" si="11"/>
        <v>44865</v>
      </c>
    </row>
    <row r="32" spans="1:76" ht="27.95" customHeight="1">
      <c r="A32" s="146" t="s">
        <v>74</v>
      </c>
      <c r="B32" s="146" t="s">
        <v>556</v>
      </c>
      <c r="C32" s="147" t="s">
        <v>634</v>
      </c>
      <c r="D32" s="148" t="str">
        <f t="shared" ca="1" si="1"/>
        <v>À venir</v>
      </c>
      <c r="E32" s="265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333">
        <f t="shared" si="2"/>
        <v>47779</v>
      </c>
      <c r="BB32" s="8" t="s">
        <v>633</v>
      </c>
      <c r="BC32" s="78" t="s">
        <v>66</v>
      </c>
      <c r="BD32" s="56" t="s">
        <v>581</v>
      </c>
      <c r="BE32" s="14" t="s">
        <v>581</v>
      </c>
      <c r="BF32" s="14" t="s">
        <v>53</v>
      </c>
      <c r="BG32" s="43">
        <v>46319</v>
      </c>
      <c r="BH32" s="43">
        <v>47779</v>
      </c>
      <c r="BI32" s="43">
        <f t="shared" si="3"/>
        <v>46326</v>
      </c>
      <c r="BJ32" s="43">
        <f t="shared" si="4"/>
        <v>47787</v>
      </c>
      <c r="BK32" s="56" t="s">
        <v>2</v>
      </c>
      <c r="BL32" s="55" t="s">
        <v>635</v>
      </c>
      <c r="BM32" s="49"/>
      <c r="BN32" s="49" t="s">
        <v>10</v>
      </c>
      <c r="BO32" s="56"/>
      <c r="BP32" s="56"/>
      <c r="BQ32" s="41">
        <f>BS32-152</f>
        <v>45957</v>
      </c>
      <c r="BR32" s="41">
        <f t="shared" si="5"/>
        <v>45961</v>
      </c>
      <c r="BS32" s="41">
        <f t="shared" si="6"/>
        <v>46109</v>
      </c>
      <c r="BT32" s="41">
        <f t="shared" si="7"/>
        <v>46112</v>
      </c>
      <c r="BU32" s="41">
        <f t="shared" si="14"/>
        <v>46109</v>
      </c>
      <c r="BV32" s="41">
        <f t="shared" si="9"/>
        <v>46112</v>
      </c>
      <c r="BW32" s="41">
        <f t="shared" si="10"/>
        <v>46319</v>
      </c>
      <c r="BX32" s="41">
        <f t="shared" si="11"/>
        <v>46326</v>
      </c>
    </row>
    <row r="33" spans="1:76" ht="27.95" customHeight="1">
      <c r="A33" s="146" t="s">
        <v>636</v>
      </c>
      <c r="B33" s="146" t="s">
        <v>556</v>
      </c>
      <c r="C33" s="147" t="s">
        <v>637</v>
      </c>
      <c r="D33" s="148" t="str">
        <f t="shared" ca="1" si="1"/>
        <v>En cours</v>
      </c>
      <c r="E33" s="265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333">
        <f t="shared" si="2"/>
        <v>46697</v>
      </c>
      <c r="AP33" s="5"/>
      <c r="BB33" s="8" t="s">
        <v>638</v>
      </c>
      <c r="BC33" s="78" t="s">
        <v>636</v>
      </c>
      <c r="BD33" s="56" t="s">
        <v>522</v>
      </c>
      <c r="BE33" s="14" t="s">
        <v>639</v>
      </c>
      <c r="BF33" s="14" t="s">
        <v>53</v>
      </c>
      <c r="BG33" s="43">
        <v>45292.000243055554</v>
      </c>
      <c r="BH33" s="43">
        <v>46697</v>
      </c>
      <c r="BI33" s="43">
        <f t="shared" si="3"/>
        <v>45292</v>
      </c>
      <c r="BJ33" s="43">
        <f t="shared" si="4"/>
        <v>46692</v>
      </c>
      <c r="BK33" s="56" t="s">
        <v>2</v>
      </c>
      <c r="BL33" s="49" t="s">
        <v>640</v>
      </c>
      <c r="BM33" s="49"/>
      <c r="BN33" s="49" t="s">
        <v>10</v>
      </c>
      <c r="BO33" s="56"/>
      <c r="BP33" s="56" t="s">
        <v>10</v>
      </c>
      <c r="BQ33" s="3">
        <f>BS33-90</f>
        <v>45052.000243055554</v>
      </c>
      <c r="BR33" s="3">
        <f t="shared" si="5"/>
        <v>45047</v>
      </c>
      <c r="BS33" s="3">
        <f t="shared" si="6"/>
        <v>45142.000243055554</v>
      </c>
      <c r="BT33" s="3">
        <f t="shared" si="7"/>
        <v>45139</v>
      </c>
      <c r="BU33" s="3">
        <f>BW33-150</f>
        <v>45142.000243055554</v>
      </c>
      <c r="BV33" s="3">
        <f t="shared" si="9"/>
        <v>45139</v>
      </c>
      <c r="BW33" s="3">
        <f t="shared" si="10"/>
        <v>45292.000243055554</v>
      </c>
      <c r="BX33" s="3">
        <f t="shared" si="11"/>
        <v>45292</v>
      </c>
    </row>
    <row r="34" spans="1:76" ht="27.95" customHeight="1">
      <c r="A34" s="146" t="s">
        <v>641</v>
      </c>
      <c r="B34" s="146" t="s">
        <v>556</v>
      </c>
      <c r="C34" s="147" t="s">
        <v>642</v>
      </c>
      <c r="D34" s="148" t="str">
        <f t="shared" ca="1" si="1"/>
        <v>En cours</v>
      </c>
      <c r="E34" s="265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333">
        <f t="shared" si="2"/>
        <v>46692</v>
      </c>
      <c r="AP34"/>
      <c r="BB34" s="8" t="s">
        <v>641</v>
      </c>
      <c r="BC34" s="78" t="s">
        <v>641</v>
      </c>
      <c r="BD34" s="56" t="s">
        <v>643</v>
      </c>
      <c r="BE34" s="14" t="s">
        <v>639</v>
      </c>
      <c r="BF34" s="14" t="s">
        <v>53</v>
      </c>
      <c r="BG34" s="43">
        <v>45306</v>
      </c>
      <c r="BH34" s="43">
        <v>46692</v>
      </c>
      <c r="BI34" s="43">
        <f t="shared" si="3"/>
        <v>45292</v>
      </c>
      <c r="BJ34" s="43">
        <f t="shared" si="4"/>
        <v>46692</v>
      </c>
      <c r="BK34" s="56" t="s">
        <v>0</v>
      </c>
      <c r="BL34" s="51" t="s">
        <v>644</v>
      </c>
      <c r="BM34" s="49"/>
      <c r="BN34" s="49" t="s">
        <v>15</v>
      </c>
      <c r="BO34" s="56"/>
      <c r="BP34" s="56" t="s">
        <v>10</v>
      </c>
      <c r="BQ34" s="3">
        <f>BS34-90</f>
        <v>45036</v>
      </c>
      <c r="BR34" s="3">
        <f t="shared" si="5"/>
        <v>45046</v>
      </c>
      <c r="BS34" s="3">
        <f t="shared" si="6"/>
        <v>45126</v>
      </c>
      <c r="BT34" s="3">
        <f t="shared" si="7"/>
        <v>45138</v>
      </c>
      <c r="BU34" s="3">
        <f>BW34-180</f>
        <v>45126</v>
      </c>
      <c r="BV34" s="3">
        <f t="shared" si="9"/>
        <v>45138</v>
      </c>
      <c r="BW34" s="3">
        <f t="shared" si="10"/>
        <v>45306</v>
      </c>
      <c r="BX34" s="3">
        <f t="shared" si="11"/>
        <v>45292</v>
      </c>
    </row>
    <row r="35" spans="1:76" s="5" customFormat="1" ht="27.95" customHeight="1">
      <c r="A35" s="146" t="s">
        <v>645</v>
      </c>
      <c r="B35" s="146" t="s">
        <v>646</v>
      </c>
      <c r="C35" s="147" t="s">
        <v>647</v>
      </c>
      <c r="D35" s="148" t="str">
        <f t="shared" ca="1" si="1"/>
        <v>En cours</v>
      </c>
      <c r="E35" s="265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333">
        <f t="shared" si="2"/>
        <v>45443</v>
      </c>
      <c r="AP35" s="26"/>
      <c r="BB35" s="8" t="s">
        <v>645</v>
      </c>
      <c r="BC35" s="78" t="s">
        <v>645</v>
      </c>
      <c r="BD35" s="56" t="s">
        <v>581</v>
      </c>
      <c r="BE35" s="14" t="s">
        <v>581</v>
      </c>
      <c r="BF35" s="14" t="s">
        <v>53</v>
      </c>
      <c r="BG35" s="43">
        <v>43922</v>
      </c>
      <c r="BH35" s="43">
        <v>45443</v>
      </c>
      <c r="BI35" s="43">
        <f t="shared" si="3"/>
        <v>43922</v>
      </c>
      <c r="BJ35" s="43">
        <f t="shared" si="4"/>
        <v>45443</v>
      </c>
      <c r="BK35" s="56" t="s">
        <v>2</v>
      </c>
      <c r="BL35" s="55" t="s">
        <v>647</v>
      </c>
      <c r="BM35" s="49"/>
      <c r="BN35" s="49" t="s">
        <v>13</v>
      </c>
      <c r="BO35" s="56"/>
      <c r="BP35" s="56"/>
      <c r="BQ35" s="41">
        <f>BS35-60</f>
        <v>43652</v>
      </c>
      <c r="BR35" s="41">
        <f t="shared" si="5"/>
        <v>43647</v>
      </c>
      <c r="BS35" s="41">
        <f t="shared" si="6"/>
        <v>43712</v>
      </c>
      <c r="BT35" s="41">
        <f t="shared" si="7"/>
        <v>43709</v>
      </c>
      <c r="BU35" s="41">
        <f>BW35-210</f>
        <v>43712</v>
      </c>
      <c r="BV35" s="41">
        <f t="shared" si="9"/>
        <v>43709</v>
      </c>
      <c r="BW35" s="41">
        <f t="shared" si="10"/>
        <v>43922</v>
      </c>
      <c r="BX35" s="41">
        <f t="shared" si="11"/>
        <v>43922</v>
      </c>
    </row>
    <row r="36" spans="1:76" customFormat="1" ht="27.95" customHeight="1">
      <c r="A36" s="146" t="s">
        <v>648</v>
      </c>
      <c r="B36" s="146" t="s">
        <v>646</v>
      </c>
      <c r="C36" s="147" t="s">
        <v>649</v>
      </c>
      <c r="D36" s="148" t="str">
        <f t="shared" ca="1" si="1"/>
        <v>À venir</v>
      </c>
      <c r="E36" s="265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333">
        <f t="shared" si="2"/>
        <v>46904</v>
      </c>
      <c r="AP36" s="26"/>
      <c r="AU36" s="26"/>
      <c r="AV36" s="26"/>
      <c r="AW36" s="26"/>
      <c r="AX36" s="26"/>
      <c r="AY36" s="26"/>
      <c r="AZ36" s="26"/>
      <c r="BA36" s="26"/>
      <c r="BB36" s="8" t="s">
        <v>645</v>
      </c>
      <c r="BC36" s="78" t="s">
        <v>648</v>
      </c>
      <c r="BD36" s="56" t="s">
        <v>581</v>
      </c>
      <c r="BE36" s="14" t="s">
        <v>581</v>
      </c>
      <c r="BF36" s="61" t="s">
        <v>53</v>
      </c>
      <c r="BG36" s="43">
        <v>45444.000243055554</v>
      </c>
      <c r="BH36" s="43">
        <v>46904</v>
      </c>
      <c r="BI36" s="43">
        <f t="shared" si="3"/>
        <v>45444</v>
      </c>
      <c r="BJ36" s="43">
        <f t="shared" si="4"/>
        <v>46904</v>
      </c>
      <c r="BK36" s="56" t="s">
        <v>2</v>
      </c>
      <c r="BL36" s="55" t="s">
        <v>650</v>
      </c>
      <c r="BM36" s="49"/>
      <c r="BN36" s="49" t="s">
        <v>13</v>
      </c>
      <c r="BO36" s="56" t="s">
        <v>11</v>
      </c>
      <c r="BP36" s="56" t="s">
        <v>10</v>
      </c>
      <c r="BQ36" s="41">
        <f>BS36-60</f>
        <v>45174.000243055554</v>
      </c>
      <c r="BR36" s="41">
        <f t="shared" si="5"/>
        <v>45170</v>
      </c>
      <c r="BS36" s="41">
        <f t="shared" si="6"/>
        <v>45234.000243055554</v>
      </c>
      <c r="BT36" s="41">
        <f t="shared" si="7"/>
        <v>45231</v>
      </c>
      <c r="BU36" s="41">
        <f>BW36-210</f>
        <v>45234.000243055554</v>
      </c>
      <c r="BV36" s="41">
        <f t="shared" si="9"/>
        <v>45231</v>
      </c>
      <c r="BW36" s="41">
        <f t="shared" si="10"/>
        <v>45444.000243055554</v>
      </c>
      <c r="BX36" s="41">
        <f t="shared" si="11"/>
        <v>45444</v>
      </c>
    </row>
  </sheetData>
  <sheetProtection algorithmName="SHA-512" hashValue="quHa8CDRHWHOTTtRkuey3RHBdqSpVYhj4INZr68+4PySuBET6t5MRYMvnuy+AU3dA3y0qNP7HqxswtUV2qpcJg==" saltValue="9k4FgFufdjuOpbaZIlO/CA==" spinCount="100000" sheet="1" autoFilter="0"/>
  <autoFilter ref="A6:D6" xr:uid="{AEAE953E-00D4-4A13-8A66-FDF399B28B7F}"/>
  <mergeCells count="4">
    <mergeCell ref="A4:B4"/>
    <mergeCell ref="Q5:AB5"/>
    <mergeCell ref="AC5:AN5"/>
    <mergeCell ref="E5:P5"/>
  </mergeCells>
  <conditionalFormatting sqref="C2">
    <cfRule type="expression" dxfId="99" priority="10">
      <formula>AND(BL$6&gt;=#REF!,BL$6&lt;=#REF!)</formula>
    </cfRule>
    <cfRule type="expression" dxfId="98" priority="11">
      <formula>AND(BL$6&gt;=#REF!,BL$6&lt;=#REF!)</formula>
    </cfRule>
    <cfRule type="expression" dxfId="97" priority="12">
      <formula>AND(BL$6&gt;=#REF!,BL$6&lt;=#REF!)</formula>
    </cfRule>
    <cfRule type="expression" dxfId="96" priority="13">
      <formula>AND(BL$6&gt;=#REF!,BL$6&lt;=#REF!)</formula>
    </cfRule>
  </conditionalFormatting>
  <conditionalFormatting sqref="D1:D5 D37:D1048576">
    <cfRule type="containsText" dxfId="95" priority="17" operator="containsText" text="A venir">
      <formula>NOT(ISERROR(SEARCH("A venir",D1)))</formula>
    </cfRule>
  </conditionalFormatting>
  <conditionalFormatting sqref="D1:D1048576">
    <cfRule type="containsText" dxfId="94" priority="4" operator="containsText" text="Term">
      <formula>NOT(ISERROR(SEARCH("Term",D1)))</formula>
    </cfRule>
  </conditionalFormatting>
  <conditionalFormatting sqref="D6:D36">
    <cfRule type="containsText" dxfId="93" priority="5" operator="containsText" text="À venir">
      <formula>NOT(ISERROR(SEARCH("À venir",D6)))</formula>
    </cfRule>
  </conditionalFormatting>
  <conditionalFormatting sqref="D7:D36">
    <cfRule type="containsText" dxfId="92" priority="6" operator="containsText" text="En cours">
      <formula>NOT(ISERROR(SEARCH("En cours",D7)))</formula>
    </cfRule>
    <cfRule type="expression" dxfId="91" priority="7">
      <formula>AND(D$6&gt;=$BR7,D$6&lt;=$BT7)</formula>
    </cfRule>
    <cfRule type="expression" dxfId="90" priority="8">
      <formula>AND(D$6&gt;=$BI7,D$6&lt;=$BJ7)</formula>
    </cfRule>
    <cfRule type="expression" dxfId="89" priority="9">
      <formula>AND(D$6&gt;=$BV7,D$6&lt;=$BX7)</formula>
    </cfRule>
  </conditionalFormatting>
  <conditionalFormatting sqref="E7:AN36">
    <cfRule type="expression" dxfId="88" priority="1">
      <formula>AND(E$6&gt;=$BI7,E$6&lt;=$BJ7)</formula>
    </cfRule>
    <cfRule type="expression" dxfId="87" priority="2">
      <formula>AND(E$6&gt;=$BV7,E$6&lt;=$BX7)</formula>
    </cfRule>
    <cfRule type="expression" dxfId="86" priority="3">
      <formula>AND(E$6&gt;=$BR7,E$6&lt;=$BT7)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5427C81-FE3B-48C7-9E26-9B1E0E007775}">
          <x14:formula1>
            <xm:f>Feuil1!$A$1:$A$3</xm:f>
          </x14:formula1>
          <xm:sqref>BK7:BK36</xm:sqref>
        </x14:dataValidation>
        <x14:dataValidation type="list" allowBlank="1" showInputMessage="1" showErrorMessage="1" xr:uid="{3967EE54-37B3-4AA4-AA01-25B522250703}">
          <x14:formula1>
            <xm:f>Feuil1!$A$7:$A$13</xm:f>
          </x14:formula1>
          <xm:sqref>BM7:BM36</xm:sqref>
        </x14:dataValidation>
        <x14:dataValidation type="list" allowBlank="1" showInputMessage="1" showErrorMessage="1" xr:uid="{7C301C9B-F58F-4ABF-BEC9-D56A72E2B52E}">
          <x14:formula1>
            <xm:f>Feuil1!$D$7:$D$8</xm:f>
          </x14:formula1>
          <xm:sqref>BO7:BP36</xm:sqref>
        </x14:dataValidation>
        <x14:dataValidation type="list" allowBlank="1" showInputMessage="1" showErrorMessage="1" xr:uid="{FBF28D9C-A480-4A2E-A3CC-5F78967BFEBD}">
          <x14:formula1>
            <xm:f>Feuil1!$B$7:$B$9</xm:f>
          </x14:formula1>
          <xm:sqref>BN7:BN36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6235-A05B-401F-AB60-18906234EC95}">
  <sheetPr codeName="Feuil10">
    <pageSetUpPr fitToPage="1"/>
  </sheetPr>
  <dimension ref="A1:BX19"/>
  <sheetViews>
    <sheetView showGridLines="0" zoomScale="60" zoomScaleNormal="60" workbookViewId="0">
      <pane xSplit="4" ySplit="6" topLeftCell="E7" activePane="bottomRight" state="frozen"/>
      <selection pane="bottomRight" activeCell="CL31" sqref="CL31"/>
      <selection pane="bottomLeft"/>
      <selection pane="topRight"/>
    </sheetView>
  </sheetViews>
  <sheetFormatPr defaultColWidth="18" defaultRowHeight="14.45"/>
  <cols>
    <col min="1" max="1" width="18" style="213"/>
    <col min="2" max="2" width="24.28515625" style="214" customWidth="1"/>
    <col min="3" max="3" width="63.5703125" style="214" customWidth="1"/>
    <col min="4" max="4" width="14.42578125" style="159" customWidth="1"/>
    <col min="5" max="40" width="3.140625" style="272" customWidth="1"/>
    <col min="41" max="41" width="14.5703125" style="161" customWidth="1"/>
    <col min="42" max="52" width="18" style="159" customWidth="1"/>
    <col min="53" max="53" width="13.85546875" style="162" customWidth="1"/>
    <col min="54" max="54" width="18" style="213" hidden="1" customWidth="1"/>
    <col min="55" max="55" width="18" style="214" hidden="1" customWidth="1"/>
    <col min="56" max="56" width="18" style="157" hidden="1" customWidth="1"/>
    <col min="57" max="57" width="18" style="159" hidden="1" customWidth="1"/>
    <col min="58" max="58" width="3.140625" style="163" hidden="1" customWidth="1"/>
    <col min="59" max="59" width="18" style="163" hidden="1" customWidth="1"/>
    <col min="60" max="60" width="18" style="161" hidden="1" customWidth="1"/>
    <col min="61" max="61" width="18" style="163" hidden="1" customWidth="1"/>
    <col min="62" max="62" width="18" style="214" hidden="1" customWidth="1"/>
    <col min="63" max="63" width="18" style="159" hidden="1" customWidth="1"/>
    <col min="64" max="64" width="66.140625" style="159" hidden="1" customWidth="1"/>
    <col min="65" max="65" width="20.42578125" style="164" hidden="1" customWidth="1"/>
    <col min="66" max="67" width="15" style="164" hidden="1" customWidth="1"/>
    <col min="68" max="76" width="18" style="159" hidden="1" customWidth="1"/>
    <col min="77" max="16384" width="18" style="159"/>
  </cols>
  <sheetData>
    <row r="1" spans="1:76" hidden="1">
      <c r="E1" s="272">
        <f t="shared" ref="E1:AN1" si="0">VALUE(YEAR(E6)&amp;TEXT(MONTH(E6),"00"))</f>
        <v>202401</v>
      </c>
      <c r="F1" s="272">
        <f t="shared" si="0"/>
        <v>202402</v>
      </c>
      <c r="G1" s="272">
        <f t="shared" si="0"/>
        <v>202403</v>
      </c>
      <c r="H1" s="272">
        <f t="shared" si="0"/>
        <v>202404</v>
      </c>
      <c r="I1" s="272">
        <f t="shared" si="0"/>
        <v>202405</v>
      </c>
      <c r="J1" s="272">
        <f t="shared" si="0"/>
        <v>202406</v>
      </c>
      <c r="K1" s="272">
        <f t="shared" si="0"/>
        <v>202407</v>
      </c>
      <c r="L1" s="272">
        <f t="shared" si="0"/>
        <v>202408</v>
      </c>
      <c r="M1" s="272">
        <f t="shared" si="0"/>
        <v>202409</v>
      </c>
      <c r="N1" s="272">
        <f t="shared" si="0"/>
        <v>202410</v>
      </c>
      <c r="O1" s="272">
        <f t="shared" si="0"/>
        <v>202411</v>
      </c>
      <c r="P1" s="272">
        <f t="shared" si="0"/>
        <v>202412</v>
      </c>
      <c r="Q1" s="272">
        <f t="shared" si="0"/>
        <v>202501</v>
      </c>
      <c r="R1" s="272">
        <f t="shared" si="0"/>
        <v>202502</v>
      </c>
      <c r="S1" s="272">
        <f t="shared" si="0"/>
        <v>202503</v>
      </c>
      <c r="T1" s="272">
        <f t="shared" si="0"/>
        <v>202504</v>
      </c>
      <c r="U1" s="272">
        <f t="shared" si="0"/>
        <v>202505</v>
      </c>
      <c r="V1" s="272">
        <f t="shared" si="0"/>
        <v>202506</v>
      </c>
      <c r="W1" s="272">
        <f t="shared" si="0"/>
        <v>202507</v>
      </c>
      <c r="X1" s="272">
        <f t="shared" si="0"/>
        <v>202508</v>
      </c>
      <c r="Y1" s="272">
        <f t="shared" si="0"/>
        <v>202509</v>
      </c>
      <c r="Z1" s="272">
        <f t="shared" si="0"/>
        <v>202510</v>
      </c>
      <c r="AA1" s="272">
        <f t="shared" si="0"/>
        <v>202511</v>
      </c>
      <c r="AB1" s="272">
        <f t="shared" si="0"/>
        <v>202512</v>
      </c>
      <c r="AC1" s="272">
        <f t="shared" si="0"/>
        <v>202601</v>
      </c>
      <c r="AD1" s="272">
        <f t="shared" si="0"/>
        <v>202602</v>
      </c>
      <c r="AE1" s="272">
        <f t="shared" si="0"/>
        <v>202603</v>
      </c>
      <c r="AF1" s="272">
        <f t="shared" si="0"/>
        <v>202604</v>
      </c>
      <c r="AG1" s="272">
        <f t="shared" si="0"/>
        <v>202605</v>
      </c>
      <c r="AH1" s="272">
        <f t="shared" si="0"/>
        <v>202606</v>
      </c>
      <c r="AI1" s="272">
        <f t="shared" si="0"/>
        <v>202607</v>
      </c>
      <c r="AJ1" s="272">
        <f t="shared" si="0"/>
        <v>202608</v>
      </c>
      <c r="AK1" s="272">
        <f t="shared" si="0"/>
        <v>202609</v>
      </c>
      <c r="AL1" s="272">
        <f t="shared" si="0"/>
        <v>202610</v>
      </c>
      <c r="AM1" s="272">
        <f t="shared" si="0"/>
        <v>202611</v>
      </c>
      <c r="AN1" s="272">
        <f t="shared" si="0"/>
        <v>202612</v>
      </c>
      <c r="BC1" s="209"/>
      <c r="BD1" s="159"/>
    </row>
    <row r="2" spans="1:76" ht="24" customHeight="1">
      <c r="A2" s="273"/>
      <c r="B2" s="210"/>
      <c r="C2" s="248" t="s">
        <v>20</v>
      </c>
      <c r="BA2" s="166"/>
      <c r="BB2" s="273"/>
      <c r="BC2" s="210" t="s">
        <v>21</v>
      </c>
    </row>
    <row r="3" spans="1:76" ht="27.95">
      <c r="A3" s="159"/>
      <c r="B3" s="274"/>
      <c r="C3" s="250" t="s">
        <v>651</v>
      </c>
      <c r="BA3" s="166"/>
      <c r="BB3" s="206"/>
      <c r="BD3" s="252"/>
      <c r="BE3" s="252"/>
      <c r="BF3" s="252"/>
    </row>
    <row r="4" spans="1:76" ht="29.1">
      <c r="A4" s="390" t="s">
        <v>652</v>
      </c>
      <c r="B4" s="390"/>
      <c r="C4" s="251" t="s">
        <v>24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BA4" s="166"/>
      <c r="BB4" s="206"/>
      <c r="BC4" s="210" t="s">
        <v>25</v>
      </c>
    </row>
    <row r="5" spans="1:76" ht="27.95">
      <c r="A5" s="206"/>
      <c r="B5" s="210"/>
      <c r="C5" s="274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BA5" s="166"/>
      <c r="BB5" s="206"/>
      <c r="BC5" s="210"/>
    </row>
    <row r="6" spans="1:76" s="170" customFormat="1" ht="57.95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171" t="s">
        <v>31</v>
      </c>
      <c r="BC6" s="275" t="s">
        <v>653</v>
      </c>
      <c r="BD6" s="221" t="s">
        <v>33</v>
      </c>
      <c r="BE6" s="276" t="s">
        <v>34</v>
      </c>
      <c r="BF6" s="175" t="s">
        <v>35</v>
      </c>
      <c r="BG6" s="176" t="s">
        <v>36</v>
      </c>
      <c r="BH6" s="222" t="s">
        <v>30</v>
      </c>
      <c r="BI6" s="178" t="s">
        <v>37</v>
      </c>
      <c r="BJ6" s="177" t="s">
        <v>38</v>
      </c>
      <c r="BK6" s="223" t="s">
        <v>39</v>
      </c>
      <c r="BL6" s="175" t="s">
        <v>40</v>
      </c>
      <c r="BM6" s="359" t="s">
        <v>6</v>
      </c>
      <c r="BN6" s="179" t="s">
        <v>7</v>
      </c>
      <c r="BO6" s="179" t="s">
        <v>8</v>
      </c>
      <c r="BP6" s="179" t="s">
        <v>41</v>
      </c>
      <c r="BQ6" s="180" t="s">
        <v>42</v>
      </c>
      <c r="BR6" s="181" t="s">
        <v>43</v>
      </c>
      <c r="BS6" s="182" t="s">
        <v>44</v>
      </c>
      <c r="BT6" s="181" t="s">
        <v>43</v>
      </c>
      <c r="BU6" s="183" t="s">
        <v>45</v>
      </c>
      <c r="BV6" s="181" t="s">
        <v>43</v>
      </c>
      <c r="BW6" s="183" t="s">
        <v>46</v>
      </c>
      <c r="BX6" s="181" t="s">
        <v>43</v>
      </c>
    </row>
    <row r="7" spans="1:76" ht="36.6" customHeight="1">
      <c r="A7" s="146" t="s">
        <v>654</v>
      </c>
      <c r="B7" s="146" t="s">
        <v>655</v>
      </c>
      <c r="C7" s="146" t="s">
        <v>656</v>
      </c>
      <c r="D7" s="148" t="str">
        <f t="shared" ref="D7:D18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18" si="2">BH7</f>
        <v>46387</v>
      </c>
      <c r="BA7" s="159"/>
      <c r="BB7" s="187" t="s">
        <v>654</v>
      </c>
      <c r="BC7" s="268" t="s">
        <v>654</v>
      </c>
      <c r="BD7" s="197" t="s">
        <v>657</v>
      </c>
      <c r="BE7" s="188" t="s">
        <v>522</v>
      </c>
      <c r="BF7" s="188" t="s">
        <v>211</v>
      </c>
      <c r="BG7" s="189">
        <v>45026</v>
      </c>
      <c r="BH7" s="234">
        <v>46387</v>
      </c>
      <c r="BI7" s="189">
        <f t="shared" ref="BI7:BI18" si="3">IF(DAY(BG7)&lt;=15,DATE(YEAR(BG7),MONTH(BG7),1),EOMONTH(BG7,0))</f>
        <v>45017</v>
      </c>
      <c r="BJ7" s="189">
        <f t="shared" ref="BJ7:BJ18" si="4">IF(DAY(BH7)&lt;=15,DATE(YEAR(BH7),MONTH(BH7),1),EOMONTH(BH7,0))</f>
        <v>46387</v>
      </c>
      <c r="BK7" s="190" t="s">
        <v>582</v>
      </c>
      <c r="BL7" s="271" t="s">
        <v>658</v>
      </c>
      <c r="BM7" s="186"/>
      <c r="BN7" s="186" t="s">
        <v>10</v>
      </c>
      <c r="BO7" s="186"/>
      <c r="BP7" s="186"/>
      <c r="BQ7" s="191">
        <f>BS7-60</f>
        <v>44756</v>
      </c>
      <c r="BR7" s="191">
        <f t="shared" ref="BR7:BR18" si="5">IF(DAY(BQ7)&lt;=15,DATE(YEAR(BQ7),MONTH(BQ7),1),EOMONTH(BQ7,0))</f>
        <v>44743</v>
      </c>
      <c r="BS7" s="191">
        <f t="shared" ref="BS7:BS18" si="6">BU7</f>
        <v>44816</v>
      </c>
      <c r="BT7" s="191">
        <f t="shared" ref="BT7:BT18" si="7">IF(DAY(BS7)&lt;=15,DATE(YEAR(BS7),MONTH(BS7),1),EOMONTH(BS7,0))</f>
        <v>44805</v>
      </c>
      <c r="BU7" s="191">
        <f>BW7-210</f>
        <v>44816</v>
      </c>
      <c r="BV7" s="191">
        <f t="shared" ref="BV7:BV18" si="8">IF(DAY(BU7)&lt;=15,DATE(YEAR(BU7),MONTH(BU7),1),EOMONTH(BU7,0))</f>
        <v>44805</v>
      </c>
      <c r="BW7" s="191">
        <f t="shared" ref="BW7:BW18" si="9">BG7</f>
        <v>45026</v>
      </c>
      <c r="BX7" s="191">
        <f t="shared" ref="BX7:BX18" si="10">IF(DAY(BW7)&lt;=15,DATE(YEAR(BW7),MONTH(BW7),1),EOMONTH(BW7,0))</f>
        <v>45017</v>
      </c>
    </row>
    <row r="8" spans="1:76" ht="36.6" customHeight="1">
      <c r="A8" s="146" t="s">
        <v>659</v>
      </c>
      <c r="B8" s="146" t="s">
        <v>655</v>
      </c>
      <c r="C8" s="146" t="s">
        <v>660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46619</v>
      </c>
      <c r="BA8" s="159"/>
      <c r="BB8" s="187" t="s">
        <v>654</v>
      </c>
      <c r="BC8" s="268" t="s">
        <v>659</v>
      </c>
      <c r="BD8" s="197" t="s">
        <v>657</v>
      </c>
      <c r="BE8" s="188" t="s">
        <v>522</v>
      </c>
      <c r="BF8" s="188" t="s">
        <v>179</v>
      </c>
      <c r="BG8" s="189">
        <v>45159</v>
      </c>
      <c r="BH8" s="234">
        <v>46619</v>
      </c>
      <c r="BI8" s="189">
        <f t="shared" si="3"/>
        <v>45169</v>
      </c>
      <c r="BJ8" s="189">
        <f t="shared" si="4"/>
        <v>46630</v>
      </c>
      <c r="BK8" s="190" t="s">
        <v>582</v>
      </c>
      <c r="BL8" s="271" t="s">
        <v>661</v>
      </c>
      <c r="BM8" s="186"/>
      <c r="BN8" s="186" t="s">
        <v>10</v>
      </c>
      <c r="BO8" s="186"/>
      <c r="BP8" s="186"/>
      <c r="BQ8" s="191">
        <f>BS8-60</f>
        <v>44889</v>
      </c>
      <c r="BR8" s="191">
        <f t="shared" si="5"/>
        <v>44895</v>
      </c>
      <c r="BS8" s="191">
        <f t="shared" si="6"/>
        <v>44949</v>
      </c>
      <c r="BT8" s="191">
        <f t="shared" si="7"/>
        <v>44957</v>
      </c>
      <c r="BU8" s="191">
        <f>BW8-210</f>
        <v>44949</v>
      </c>
      <c r="BV8" s="191">
        <f t="shared" si="8"/>
        <v>44957</v>
      </c>
      <c r="BW8" s="191">
        <f t="shared" si="9"/>
        <v>45159</v>
      </c>
      <c r="BX8" s="191">
        <f t="shared" si="10"/>
        <v>45169</v>
      </c>
    </row>
    <row r="9" spans="1:76" ht="36.6" customHeight="1">
      <c r="A9" s="146" t="s">
        <v>662</v>
      </c>
      <c r="B9" s="146" t="s">
        <v>663</v>
      </c>
      <c r="C9" s="146" t="s">
        <v>664</v>
      </c>
      <c r="D9" s="148" t="str">
        <f t="shared" ca="1" si="1"/>
        <v>En cours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46489</v>
      </c>
      <c r="BA9" s="159"/>
      <c r="BB9" s="187" t="s">
        <v>662</v>
      </c>
      <c r="BC9" s="268" t="s">
        <v>662</v>
      </c>
      <c r="BD9" s="197" t="s">
        <v>657</v>
      </c>
      <c r="BE9" s="188" t="s">
        <v>581</v>
      </c>
      <c r="BF9" s="188" t="s">
        <v>179</v>
      </c>
      <c r="BG9" s="189">
        <v>45029</v>
      </c>
      <c r="BH9" s="234">
        <v>46489</v>
      </c>
      <c r="BI9" s="189">
        <f t="shared" si="3"/>
        <v>45017</v>
      </c>
      <c r="BJ9" s="189">
        <f t="shared" si="4"/>
        <v>46478</v>
      </c>
      <c r="BK9" s="190" t="s">
        <v>582</v>
      </c>
      <c r="BL9" s="271" t="s">
        <v>665</v>
      </c>
      <c r="BM9" s="186"/>
      <c r="BN9" s="186" t="s">
        <v>10</v>
      </c>
      <c r="BO9" s="186" t="s">
        <v>11</v>
      </c>
      <c r="BP9" s="186" t="s">
        <v>11</v>
      </c>
      <c r="BQ9" s="191">
        <f>BS9-60</f>
        <v>44759</v>
      </c>
      <c r="BR9" s="191">
        <f t="shared" si="5"/>
        <v>44773</v>
      </c>
      <c r="BS9" s="191">
        <f t="shared" si="6"/>
        <v>44819</v>
      </c>
      <c r="BT9" s="191">
        <f t="shared" si="7"/>
        <v>44805</v>
      </c>
      <c r="BU9" s="191">
        <f>BW9-210</f>
        <v>44819</v>
      </c>
      <c r="BV9" s="191">
        <f t="shared" si="8"/>
        <v>44805</v>
      </c>
      <c r="BW9" s="191">
        <f t="shared" si="9"/>
        <v>45029</v>
      </c>
      <c r="BX9" s="191">
        <f t="shared" si="10"/>
        <v>45017</v>
      </c>
    </row>
    <row r="10" spans="1:76" ht="36.6" customHeight="1">
      <c r="A10" s="146" t="s">
        <v>666</v>
      </c>
      <c r="B10" s="146" t="s">
        <v>663</v>
      </c>
      <c r="C10" s="146" t="s">
        <v>664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46686</v>
      </c>
      <c r="BA10" s="159"/>
      <c r="BB10" s="187" t="s">
        <v>662</v>
      </c>
      <c r="BC10" s="268" t="s">
        <v>666</v>
      </c>
      <c r="BD10" s="197" t="s">
        <v>657</v>
      </c>
      <c r="BE10" s="188" t="s">
        <v>581</v>
      </c>
      <c r="BF10" s="188" t="s">
        <v>179</v>
      </c>
      <c r="BG10" s="189">
        <v>45226</v>
      </c>
      <c r="BH10" s="234">
        <v>46686</v>
      </c>
      <c r="BI10" s="189">
        <f t="shared" si="3"/>
        <v>45230</v>
      </c>
      <c r="BJ10" s="189">
        <f t="shared" si="4"/>
        <v>46691</v>
      </c>
      <c r="BK10" s="190" t="s">
        <v>582</v>
      </c>
      <c r="BL10" s="271" t="s">
        <v>667</v>
      </c>
      <c r="BM10" s="186"/>
      <c r="BN10" s="186" t="s">
        <v>10</v>
      </c>
      <c r="BO10" s="186" t="s">
        <v>11</v>
      </c>
      <c r="BP10" s="186" t="s">
        <v>11</v>
      </c>
      <c r="BQ10" s="191">
        <f>BS10-90</f>
        <v>44926</v>
      </c>
      <c r="BR10" s="191">
        <f t="shared" si="5"/>
        <v>44926</v>
      </c>
      <c r="BS10" s="191">
        <f t="shared" si="6"/>
        <v>45016</v>
      </c>
      <c r="BT10" s="191">
        <f t="shared" si="7"/>
        <v>45016</v>
      </c>
      <c r="BU10" s="191">
        <f>BW10-210</f>
        <v>45016</v>
      </c>
      <c r="BV10" s="191">
        <f t="shared" si="8"/>
        <v>45016</v>
      </c>
      <c r="BW10" s="191">
        <f t="shared" si="9"/>
        <v>45226</v>
      </c>
      <c r="BX10" s="191">
        <f t="shared" si="10"/>
        <v>45230</v>
      </c>
    </row>
    <row r="11" spans="1:76" ht="36.6" customHeight="1">
      <c r="A11" s="146" t="s">
        <v>668</v>
      </c>
      <c r="B11" s="146" t="s">
        <v>669</v>
      </c>
      <c r="C11" s="146" t="s">
        <v>670</v>
      </c>
      <c r="D11" s="148" t="str">
        <f t="shared" ca="1" si="1"/>
        <v>En cours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46209</v>
      </c>
      <c r="AP11" s="202"/>
      <c r="BA11" s="159"/>
      <c r="BB11" s="267" t="s">
        <v>671</v>
      </c>
      <c r="BC11" s="268" t="s">
        <v>668</v>
      </c>
      <c r="BD11" s="197" t="s">
        <v>657</v>
      </c>
      <c r="BE11" s="188" t="s">
        <v>262</v>
      </c>
      <c r="BF11" s="197" t="s">
        <v>179</v>
      </c>
      <c r="BG11" s="234">
        <v>44384</v>
      </c>
      <c r="BH11" s="234">
        <v>46209</v>
      </c>
      <c r="BI11" s="189">
        <f t="shared" si="3"/>
        <v>44378</v>
      </c>
      <c r="BJ11" s="189">
        <f t="shared" si="4"/>
        <v>46204</v>
      </c>
      <c r="BK11" s="190" t="s">
        <v>0</v>
      </c>
      <c r="BL11" s="277" t="s">
        <v>672</v>
      </c>
      <c r="BM11" s="186"/>
      <c r="BN11" s="186" t="s">
        <v>10</v>
      </c>
      <c r="BO11" s="186" t="s">
        <v>11</v>
      </c>
      <c r="BP11" s="186"/>
      <c r="BQ11" s="241">
        <f>BS11-90</f>
        <v>44114</v>
      </c>
      <c r="BR11" s="241">
        <f t="shared" si="5"/>
        <v>44105</v>
      </c>
      <c r="BS11" s="241">
        <f t="shared" si="6"/>
        <v>44204</v>
      </c>
      <c r="BT11" s="241">
        <f t="shared" si="7"/>
        <v>44197</v>
      </c>
      <c r="BU11" s="241">
        <f>BW11-180</f>
        <v>44204</v>
      </c>
      <c r="BV11" s="241">
        <f t="shared" si="8"/>
        <v>44197</v>
      </c>
      <c r="BW11" s="241">
        <f t="shared" si="9"/>
        <v>44384</v>
      </c>
      <c r="BX11" s="241">
        <f t="shared" si="10"/>
        <v>44378</v>
      </c>
    </row>
    <row r="12" spans="1:76" s="164" customFormat="1" ht="36.6" customHeight="1">
      <c r="A12" s="146" t="s">
        <v>74</v>
      </c>
      <c r="B12" s="146" t="s">
        <v>669</v>
      </c>
      <c r="C12" s="146" t="s">
        <v>670</v>
      </c>
      <c r="D12" s="148" t="str">
        <f t="shared" ca="1" si="1"/>
        <v>À venir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47670</v>
      </c>
      <c r="AP12" s="202"/>
      <c r="BB12" s="267" t="s">
        <v>671</v>
      </c>
      <c r="BC12" s="268" t="s">
        <v>66</v>
      </c>
      <c r="BD12" s="278" t="s">
        <v>657</v>
      </c>
      <c r="BE12" s="188" t="s">
        <v>262</v>
      </c>
      <c r="BF12" s="197" t="s">
        <v>179</v>
      </c>
      <c r="BG12" s="234">
        <v>46210</v>
      </c>
      <c r="BH12" s="234">
        <v>47670</v>
      </c>
      <c r="BI12" s="189">
        <f t="shared" si="3"/>
        <v>46204</v>
      </c>
      <c r="BJ12" s="189">
        <f t="shared" si="4"/>
        <v>47665</v>
      </c>
      <c r="BK12" s="190" t="s">
        <v>0</v>
      </c>
      <c r="BL12" s="279" t="s">
        <v>672</v>
      </c>
      <c r="BM12" s="186"/>
      <c r="BN12" s="186" t="s">
        <v>10</v>
      </c>
      <c r="BO12" s="186" t="s">
        <v>11</v>
      </c>
      <c r="BP12" s="186"/>
      <c r="BQ12" s="231">
        <f>BS12-152</f>
        <v>45878</v>
      </c>
      <c r="BR12" s="231">
        <f t="shared" si="5"/>
        <v>45870</v>
      </c>
      <c r="BS12" s="231">
        <f t="shared" si="6"/>
        <v>46030</v>
      </c>
      <c r="BT12" s="231">
        <f t="shared" si="7"/>
        <v>46023</v>
      </c>
      <c r="BU12" s="231">
        <f>BW12-180</f>
        <v>46030</v>
      </c>
      <c r="BV12" s="231">
        <f t="shared" si="8"/>
        <v>46023</v>
      </c>
      <c r="BW12" s="231">
        <f t="shared" si="9"/>
        <v>46210</v>
      </c>
      <c r="BX12" s="231">
        <f t="shared" si="10"/>
        <v>46204</v>
      </c>
    </row>
    <row r="13" spans="1:76" s="164" customFormat="1" ht="36.6" customHeight="1">
      <c r="A13" s="146" t="s">
        <v>673</v>
      </c>
      <c r="B13" s="146" t="s">
        <v>669</v>
      </c>
      <c r="C13" s="146" t="s">
        <v>674</v>
      </c>
      <c r="D13" s="148" t="str">
        <f t="shared" ca="1" si="1"/>
        <v>En cours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46361</v>
      </c>
      <c r="BB13" s="233" t="s">
        <v>673</v>
      </c>
      <c r="BC13" s="268" t="s">
        <v>673</v>
      </c>
      <c r="BD13" s="197" t="s">
        <v>657</v>
      </c>
      <c r="BE13" s="188" t="s">
        <v>468</v>
      </c>
      <c r="BF13" s="188" t="s">
        <v>179</v>
      </c>
      <c r="BG13" s="234">
        <v>44941</v>
      </c>
      <c r="BH13" s="234">
        <v>46361</v>
      </c>
      <c r="BI13" s="189">
        <f t="shared" si="3"/>
        <v>44927</v>
      </c>
      <c r="BJ13" s="189">
        <f t="shared" si="4"/>
        <v>46357</v>
      </c>
      <c r="BK13" s="190" t="s">
        <v>0</v>
      </c>
      <c r="BL13" s="357" t="s">
        <v>675</v>
      </c>
      <c r="BM13" s="186"/>
      <c r="BN13" s="186" t="s">
        <v>10</v>
      </c>
      <c r="BO13" s="186" t="s">
        <v>11</v>
      </c>
      <c r="BP13" s="186"/>
      <c r="BQ13" s="231">
        <f>BS13-60</f>
        <v>44671</v>
      </c>
      <c r="BR13" s="231">
        <f t="shared" si="5"/>
        <v>44681</v>
      </c>
      <c r="BS13" s="231">
        <f t="shared" si="6"/>
        <v>44731</v>
      </c>
      <c r="BT13" s="231">
        <f t="shared" si="7"/>
        <v>44742</v>
      </c>
      <c r="BU13" s="231">
        <f>BW13-210</f>
        <v>44731</v>
      </c>
      <c r="BV13" s="231">
        <f t="shared" si="8"/>
        <v>44742</v>
      </c>
      <c r="BW13" s="231">
        <f t="shared" si="9"/>
        <v>44941</v>
      </c>
      <c r="BX13" s="231">
        <f t="shared" si="10"/>
        <v>44927</v>
      </c>
    </row>
    <row r="14" spans="1:76" s="164" customFormat="1" ht="36.6" customHeight="1">
      <c r="A14" s="146" t="s">
        <v>676</v>
      </c>
      <c r="B14" s="146" t="s">
        <v>669</v>
      </c>
      <c r="C14" s="146" t="s">
        <v>677</v>
      </c>
      <c r="D14" s="148" t="str">
        <f t="shared" ca="1" si="1"/>
        <v>En cours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46364</v>
      </c>
      <c r="BB14" s="233" t="s">
        <v>676</v>
      </c>
      <c r="BC14" s="268" t="s">
        <v>676</v>
      </c>
      <c r="BD14" s="197" t="s">
        <v>657</v>
      </c>
      <c r="BE14" s="188" t="s">
        <v>468</v>
      </c>
      <c r="BF14" s="188" t="s">
        <v>179</v>
      </c>
      <c r="BG14" s="234">
        <v>44951</v>
      </c>
      <c r="BH14" s="234">
        <v>46364</v>
      </c>
      <c r="BI14" s="189">
        <f t="shared" si="3"/>
        <v>44957</v>
      </c>
      <c r="BJ14" s="189">
        <f t="shared" si="4"/>
        <v>46357</v>
      </c>
      <c r="BK14" s="190" t="s">
        <v>0</v>
      </c>
      <c r="BL14" s="357" t="s">
        <v>678</v>
      </c>
      <c r="BM14" s="186"/>
      <c r="BN14" s="186" t="s">
        <v>10</v>
      </c>
      <c r="BO14" s="186" t="s">
        <v>11</v>
      </c>
      <c r="BP14" s="186"/>
      <c r="BQ14" s="231">
        <f>BS14-60</f>
        <v>44681</v>
      </c>
      <c r="BR14" s="231">
        <f t="shared" si="5"/>
        <v>44681</v>
      </c>
      <c r="BS14" s="231">
        <f t="shared" si="6"/>
        <v>44741</v>
      </c>
      <c r="BT14" s="231">
        <f t="shared" si="7"/>
        <v>44742</v>
      </c>
      <c r="BU14" s="231">
        <f>BW14-210</f>
        <v>44741</v>
      </c>
      <c r="BV14" s="231">
        <f t="shared" si="8"/>
        <v>44742</v>
      </c>
      <c r="BW14" s="231">
        <f t="shared" si="9"/>
        <v>44951</v>
      </c>
      <c r="BX14" s="231">
        <f t="shared" si="10"/>
        <v>44957</v>
      </c>
    </row>
    <row r="15" spans="1:76" s="164" customFormat="1" ht="36.6" customHeight="1">
      <c r="A15" s="146" t="s">
        <v>679</v>
      </c>
      <c r="B15" s="146" t="s">
        <v>669</v>
      </c>
      <c r="C15" s="146" t="s">
        <v>680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46221</v>
      </c>
      <c r="AQ15" s="202"/>
      <c r="AR15" s="202"/>
      <c r="AS15" s="202"/>
      <c r="AT15" s="202"/>
      <c r="BB15" s="267" t="s">
        <v>679</v>
      </c>
      <c r="BC15" s="268" t="s">
        <v>679</v>
      </c>
      <c r="BD15" s="197" t="s">
        <v>657</v>
      </c>
      <c r="BE15" s="188" t="s">
        <v>262</v>
      </c>
      <c r="BF15" s="197" t="s">
        <v>179</v>
      </c>
      <c r="BG15" s="234">
        <v>44761</v>
      </c>
      <c r="BH15" s="234">
        <v>46221</v>
      </c>
      <c r="BI15" s="189">
        <f t="shared" si="3"/>
        <v>44773</v>
      </c>
      <c r="BJ15" s="189">
        <f t="shared" si="4"/>
        <v>46234</v>
      </c>
      <c r="BK15" s="190" t="s">
        <v>0</v>
      </c>
      <c r="BL15" s="280" t="s">
        <v>681</v>
      </c>
      <c r="BM15" s="186"/>
      <c r="BN15" s="186" t="s">
        <v>10</v>
      </c>
      <c r="BO15" s="186" t="s">
        <v>11</v>
      </c>
      <c r="BP15" s="186"/>
      <c r="BQ15" s="241">
        <f>BS15-90</f>
        <v>44491</v>
      </c>
      <c r="BR15" s="241">
        <f t="shared" si="5"/>
        <v>44500</v>
      </c>
      <c r="BS15" s="241">
        <f t="shared" si="6"/>
        <v>44581</v>
      </c>
      <c r="BT15" s="241">
        <f t="shared" si="7"/>
        <v>44592</v>
      </c>
      <c r="BU15" s="241">
        <f>BW15-180</f>
        <v>44581</v>
      </c>
      <c r="BV15" s="241">
        <f t="shared" si="8"/>
        <v>44592</v>
      </c>
      <c r="BW15" s="241">
        <f t="shared" si="9"/>
        <v>44761</v>
      </c>
      <c r="BX15" s="241">
        <f t="shared" si="10"/>
        <v>44773</v>
      </c>
    </row>
    <row r="16" spans="1:76" s="164" customFormat="1" ht="36.6" customHeight="1">
      <c r="A16" s="146" t="s">
        <v>74</v>
      </c>
      <c r="B16" s="146" t="s">
        <v>669</v>
      </c>
      <c r="C16" s="146" t="s">
        <v>680</v>
      </c>
      <c r="D16" s="148" t="str">
        <f t="shared" ca="1" si="1"/>
        <v>À venir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47682</v>
      </c>
      <c r="AQ16" s="202"/>
      <c r="AR16" s="202"/>
      <c r="AS16" s="202"/>
      <c r="AT16" s="202"/>
      <c r="BB16" s="267" t="s">
        <v>679</v>
      </c>
      <c r="BC16" s="268" t="s">
        <v>66</v>
      </c>
      <c r="BD16" s="197" t="s">
        <v>657</v>
      </c>
      <c r="BE16" s="188" t="s">
        <v>262</v>
      </c>
      <c r="BF16" s="197" t="s">
        <v>179</v>
      </c>
      <c r="BG16" s="234">
        <v>46222</v>
      </c>
      <c r="BH16" s="234">
        <v>47682</v>
      </c>
      <c r="BI16" s="189">
        <f t="shared" si="3"/>
        <v>46234</v>
      </c>
      <c r="BJ16" s="189">
        <f t="shared" si="4"/>
        <v>47695</v>
      </c>
      <c r="BK16" s="190" t="s">
        <v>0</v>
      </c>
      <c r="BL16" s="280" t="s">
        <v>681</v>
      </c>
      <c r="BM16" s="186"/>
      <c r="BN16" s="186" t="s">
        <v>10</v>
      </c>
      <c r="BO16" s="186" t="s">
        <v>11</v>
      </c>
      <c r="BP16" s="186"/>
      <c r="BQ16" s="241">
        <f>BS16-152</f>
        <v>45890</v>
      </c>
      <c r="BR16" s="241">
        <f t="shared" si="5"/>
        <v>45900</v>
      </c>
      <c r="BS16" s="241">
        <f t="shared" si="6"/>
        <v>46042</v>
      </c>
      <c r="BT16" s="241">
        <f t="shared" si="7"/>
        <v>46053</v>
      </c>
      <c r="BU16" s="241">
        <f>BW16-180</f>
        <v>46042</v>
      </c>
      <c r="BV16" s="241">
        <f t="shared" si="8"/>
        <v>46053</v>
      </c>
      <c r="BW16" s="241">
        <f t="shared" si="9"/>
        <v>46222</v>
      </c>
      <c r="BX16" s="241">
        <f t="shared" si="10"/>
        <v>46234</v>
      </c>
    </row>
    <row r="17" spans="1:76" s="164" customFormat="1" ht="36.6" customHeight="1">
      <c r="A17" s="146" t="s">
        <v>682</v>
      </c>
      <c r="B17" s="146" t="s">
        <v>669</v>
      </c>
      <c r="C17" s="146" t="s">
        <v>683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46361</v>
      </c>
      <c r="BB17" s="233" t="s">
        <v>682</v>
      </c>
      <c r="BC17" s="268" t="s">
        <v>682</v>
      </c>
      <c r="BD17" s="197" t="s">
        <v>657</v>
      </c>
      <c r="BE17" s="188" t="s">
        <v>468</v>
      </c>
      <c r="BF17" s="188" t="s">
        <v>53</v>
      </c>
      <c r="BG17" s="234">
        <v>44901</v>
      </c>
      <c r="BH17" s="234">
        <v>46361</v>
      </c>
      <c r="BI17" s="189">
        <f t="shared" si="3"/>
        <v>44896</v>
      </c>
      <c r="BJ17" s="189">
        <f t="shared" si="4"/>
        <v>46357</v>
      </c>
      <c r="BK17" s="190" t="s">
        <v>0</v>
      </c>
      <c r="BL17" s="358" t="s">
        <v>675</v>
      </c>
      <c r="BM17" s="186"/>
      <c r="BN17" s="186" t="s">
        <v>10</v>
      </c>
      <c r="BO17" s="186" t="s">
        <v>11</v>
      </c>
      <c r="BP17" s="186"/>
      <c r="BQ17" s="241">
        <f>BS17-60</f>
        <v>44631</v>
      </c>
      <c r="BR17" s="241">
        <f t="shared" si="5"/>
        <v>44621</v>
      </c>
      <c r="BS17" s="241">
        <f t="shared" si="6"/>
        <v>44691</v>
      </c>
      <c r="BT17" s="241">
        <f t="shared" si="7"/>
        <v>44682</v>
      </c>
      <c r="BU17" s="241">
        <f>BW17-210</f>
        <v>44691</v>
      </c>
      <c r="BV17" s="241">
        <f t="shared" si="8"/>
        <v>44682</v>
      </c>
      <c r="BW17" s="241">
        <f t="shared" si="9"/>
        <v>44901</v>
      </c>
      <c r="BX17" s="241">
        <f t="shared" si="10"/>
        <v>44896</v>
      </c>
    </row>
    <row r="18" spans="1:76" s="164" customFormat="1" ht="36.6" customHeight="1">
      <c r="A18" s="146" t="s">
        <v>684</v>
      </c>
      <c r="B18" s="146" t="s">
        <v>685</v>
      </c>
      <c r="C18" s="146" t="s">
        <v>686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46601</v>
      </c>
      <c r="AP18" s="159"/>
      <c r="BB18" s="187" t="s">
        <v>684</v>
      </c>
      <c r="BC18" s="268" t="s">
        <v>684</v>
      </c>
      <c r="BD18" s="197" t="s">
        <v>657</v>
      </c>
      <c r="BE18" s="188" t="s">
        <v>581</v>
      </c>
      <c r="BF18" s="188" t="s">
        <v>53</v>
      </c>
      <c r="BG18" s="189">
        <v>45141</v>
      </c>
      <c r="BH18" s="234">
        <v>46601</v>
      </c>
      <c r="BI18" s="189">
        <f t="shared" si="3"/>
        <v>45139</v>
      </c>
      <c r="BJ18" s="189">
        <f t="shared" si="4"/>
        <v>46600</v>
      </c>
      <c r="BK18" s="190" t="s">
        <v>582</v>
      </c>
      <c r="BL18" s="280" t="s">
        <v>687</v>
      </c>
      <c r="BM18" s="186"/>
      <c r="BN18" s="186" t="s">
        <v>10</v>
      </c>
      <c r="BO18" s="186" t="s">
        <v>11</v>
      </c>
      <c r="BP18" s="186"/>
      <c r="BQ18" s="191">
        <f>BS18-90</f>
        <v>44841</v>
      </c>
      <c r="BR18" s="191">
        <f t="shared" si="5"/>
        <v>44835</v>
      </c>
      <c r="BS18" s="191">
        <f t="shared" si="6"/>
        <v>44931</v>
      </c>
      <c r="BT18" s="191">
        <f t="shared" si="7"/>
        <v>44927</v>
      </c>
      <c r="BU18" s="191">
        <f>BW18-210</f>
        <v>44931</v>
      </c>
      <c r="BV18" s="191">
        <f t="shared" si="8"/>
        <v>44927</v>
      </c>
      <c r="BW18" s="191">
        <f t="shared" si="9"/>
        <v>45141</v>
      </c>
      <c r="BX18" s="191">
        <f t="shared" si="10"/>
        <v>45139</v>
      </c>
    </row>
    <row r="19" spans="1:76" ht="34.5" customHeight="1">
      <c r="A19" s="146" t="s">
        <v>688</v>
      </c>
      <c r="B19" s="146"/>
      <c r="C19" s="147" t="s">
        <v>689</v>
      </c>
      <c r="D19" s="148" t="str">
        <f ca="1">IF(BH19&lt;TODAY(),"Terminé",(IF(BG19&gt;=TODAY(),"A venir","En cours")))</f>
        <v>A venir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>BH19</f>
        <v>46895</v>
      </c>
      <c r="AW19" s="162"/>
      <c r="AX19" s="156"/>
      <c r="AY19" s="157"/>
      <c r="AZ19" s="157"/>
      <c r="BA19" s="159"/>
      <c r="BB19" s="184" t="s">
        <v>688</v>
      </c>
      <c r="BC19" s="184" t="s">
        <v>688</v>
      </c>
      <c r="BD19" s="188" t="s">
        <v>168</v>
      </c>
      <c r="BE19" s="188" t="s">
        <v>168</v>
      </c>
      <c r="BF19" s="188" t="s">
        <v>53</v>
      </c>
      <c r="BG19" s="189">
        <v>45435</v>
      </c>
      <c r="BH19" s="189">
        <v>46895</v>
      </c>
      <c r="BI19" s="189">
        <f>IF(DAY(BG19)&lt;=15,DATE(YEAR(BG19),MONTH(BG19),1),EOMONTH(BG19,0))</f>
        <v>45443</v>
      </c>
      <c r="BJ19" s="189">
        <f>IF(DAY(BH19)&lt;=15,DATE(YEAR(BH19),MONTH(BH19),1),EOMONTH(BH19,0))</f>
        <v>46904</v>
      </c>
      <c r="BK19" s="185"/>
      <c r="BL19" s="185"/>
      <c r="BM19" s="186"/>
      <c r="BN19" s="186"/>
      <c r="BO19" s="190"/>
      <c r="BP19" s="190"/>
      <c r="BQ19" s="191">
        <f>BS19-60</f>
        <v>45165</v>
      </c>
      <c r="BR19" s="191">
        <f>IF(DAY(BQ19)&lt;=15,DATE(YEAR(BQ19),MONTH(BQ19),1),EOMONTH(BQ19,0))</f>
        <v>45169</v>
      </c>
      <c r="BS19" s="191">
        <f>BU19</f>
        <v>45225</v>
      </c>
      <c r="BT19" s="191">
        <f>IF(DAY(BS19)&lt;=15,DATE(YEAR(BS19),MONTH(BS19),1),EOMONTH(BS19,0))</f>
        <v>45230</v>
      </c>
      <c r="BU19" s="191">
        <f>BW19-210</f>
        <v>45225</v>
      </c>
      <c r="BV19" s="191">
        <f>IF(DAY(BU19)&lt;=15,DATE(YEAR(BU19),MONTH(BU19),1),EOMONTH(BU19,0))</f>
        <v>45230</v>
      </c>
      <c r="BW19" s="191">
        <f>BG19</f>
        <v>45435</v>
      </c>
      <c r="BX19" s="191">
        <f>IF(DAY(BW19)&lt;=15,DATE(YEAR(BW19),MONTH(BW19),1),EOMONTH(BW19,0))</f>
        <v>45443</v>
      </c>
    </row>
  </sheetData>
  <sheetProtection algorithmName="SHA-512" hashValue="tZv/e4KzpXJApyyfUjxMLA904LfMtlRQmUMsGegopZAuuYhF6Zy61xB0SkhZ4UCy4+plLrDop4hTmaJ4ryEOYA==" saltValue="mP7LSe+N8/mwiKNusoiBfQ==" spinCount="100000" sheet="1" autoFilter="0"/>
  <autoFilter ref="A6:D6" xr:uid="{8C1C6235-A05B-401F-AB60-18906234EC95}"/>
  <mergeCells count="4">
    <mergeCell ref="E5:P5"/>
    <mergeCell ref="Q5:AB5"/>
    <mergeCell ref="AC5:AN5"/>
    <mergeCell ref="A4:B4"/>
  </mergeCells>
  <conditionalFormatting sqref="C2">
    <cfRule type="expression" dxfId="85" priority="8">
      <formula>AND(BL$6&gt;=#REF!,BL$6&lt;=#REF!)</formula>
    </cfRule>
    <cfRule type="expression" dxfId="84" priority="9">
      <formula>AND(BL$6&gt;=#REF!,BL$6&lt;=#REF!)</formula>
    </cfRule>
    <cfRule type="expression" dxfId="83" priority="10">
      <formula>AND(BL$6&gt;=#REF!,BL$6&lt;=#REF!)</formula>
    </cfRule>
    <cfRule type="expression" dxfId="82" priority="11">
      <formula>AND(BL$6&gt;=#REF!,BL$6&lt;=#REF!)</formula>
    </cfRule>
  </conditionalFormatting>
  <conditionalFormatting sqref="D1:D5 D20:D1048576">
    <cfRule type="containsText" dxfId="81" priority="34" operator="containsText" text="A venir">
      <formula>NOT(ISERROR(SEARCH("A venir",D1)))</formula>
    </cfRule>
  </conditionalFormatting>
  <conditionalFormatting sqref="D1:D1048576">
    <cfRule type="containsText" dxfId="80" priority="1" operator="containsText" text="Term">
      <formula>NOT(ISERROR(SEARCH("Term",D1)))</formula>
    </cfRule>
  </conditionalFormatting>
  <conditionalFormatting sqref="D6:D18">
    <cfRule type="containsText" dxfId="79" priority="22" operator="containsText" text="À venir">
      <formula>NOT(ISERROR(SEARCH("À venir",D6)))</formula>
    </cfRule>
  </conditionalFormatting>
  <conditionalFormatting sqref="D7:D18">
    <cfRule type="containsText" dxfId="78" priority="627" operator="containsText" text="En cours">
      <formula>NOT(ISERROR(SEARCH("En cours",D7)))</formula>
    </cfRule>
    <cfRule type="expression" dxfId="77" priority="628">
      <formula>AND(D$6&gt;=#REF!,D$6&lt;=#REF!)</formula>
    </cfRule>
    <cfRule type="expression" dxfId="76" priority="629">
      <formula>AND(D$6&gt;=$BP7,D$6&lt;=$BQ7)</formula>
    </cfRule>
    <cfRule type="expression" dxfId="75" priority="630">
      <formula>AND(D$6&gt;=#REF!,D$6&lt;=#REF!)</formula>
    </cfRule>
  </conditionalFormatting>
  <conditionalFormatting sqref="D19">
    <cfRule type="containsText" dxfId="74" priority="2" operator="containsText" text="A venir">
      <formula>NOT(ISERROR(SEARCH("A venir",D19)))</formula>
    </cfRule>
    <cfRule type="containsText" dxfId="73" priority="3" operator="containsText" text="En cours">
      <formula>NOT(ISERROR(SEARCH("En cours",D19)))</formula>
    </cfRule>
    <cfRule type="expression" dxfId="72" priority="4">
      <formula>AND(D$6&gt;=$BR19,D$6&lt;=$BT19)</formula>
    </cfRule>
  </conditionalFormatting>
  <conditionalFormatting sqref="D19:AN19">
    <cfRule type="expression" dxfId="71" priority="5">
      <formula>AND(D$6&gt;=$BI19,D$6&lt;=$BJ19)</formula>
    </cfRule>
    <cfRule type="expression" dxfId="70" priority="6">
      <formula>AND(D$6&gt;=$BV19,D$6&lt;=$BX19)</formula>
    </cfRule>
  </conditionalFormatting>
  <conditionalFormatting sqref="E7:AN18">
    <cfRule type="expression" dxfId="69" priority="12">
      <formula>AND(E$6&gt;=$BI7,E$6&lt;=$BJ7)</formula>
    </cfRule>
    <cfRule type="expression" dxfId="68" priority="13">
      <formula>AND(E$6&gt;=$BV7,E$6&lt;=$BX7)</formula>
    </cfRule>
    <cfRule type="expression" dxfId="67" priority="14">
      <formula>AND(E$6&gt;=$BR7,E$6&lt;=$BT7)</formula>
    </cfRule>
  </conditionalFormatting>
  <conditionalFormatting sqref="E19:AN19">
    <cfRule type="expression" dxfId="66" priority="7">
      <formula>AND(E$6&gt;=$BR19,E$6&lt;=$BT19)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67EB9C6-D563-4FDB-8EDA-2113CA226AF5}">
          <x14:formula1>
            <xm:f>Feuil1!$A$1:$A$3</xm:f>
          </x14:formula1>
          <xm:sqref>BK7:BK18</xm:sqref>
        </x14:dataValidation>
        <x14:dataValidation type="list" allowBlank="1" showInputMessage="1" showErrorMessage="1" xr:uid="{82BA0128-481A-4966-985A-0E50746D9EA6}">
          <x14:formula1>
            <xm:f>Feuil1!$A$7:$A$13</xm:f>
          </x14:formula1>
          <xm:sqref>BM7:BM18</xm:sqref>
        </x14:dataValidation>
        <x14:dataValidation type="list" allowBlank="1" showInputMessage="1" showErrorMessage="1" xr:uid="{5BA9E9F6-711A-4828-926E-3630E381826F}">
          <x14:formula1>
            <xm:f>Feuil1!$B$7:$B$9</xm:f>
          </x14:formula1>
          <xm:sqref>BN7:BN18</xm:sqref>
        </x14:dataValidation>
        <x14:dataValidation type="list" allowBlank="1" showInputMessage="1" showErrorMessage="1" xr:uid="{AF410ACB-E375-4CA4-964E-8EFAF60E2B66}">
          <x14:formula1>
            <xm:f>Feuil1!$D$7:$D$8</xm:f>
          </x14:formula1>
          <xm:sqref>BO7:BP18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6423-0589-4B11-9917-96CA4FE04513}">
  <sheetPr codeName="Feuil3">
    <pageSetUpPr fitToPage="1"/>
  </sheetPr>
  <dimension ref="A1:BX28"/>
  <sheetViews>
    <sheetView showGridLines="0" topLeftCell="A2" zoomScale="70" zoomScaleNormal="70" workbookViewId="0">
      <pane xSplit="4" ySplit="5" topLeftCell="E11" activePane="bottomRight" state="frozen"/>
      <selection pane="bottomRight" activeCell="E7" sqref="E7"/>
      <selection pane="bottomLeft" activeCell="A7" sqref="A7"/>
      <selection pane="topRight" activeCell="E2" sqref="E2"/>
    </sheetView>
  </sheetViews>
  <sheetFormatPr defaultColWidth="15.5703125" defaultRowHeight="48.95" customHeight="1"/>
  <cols>
    <col min="1" max="1" width="14.5703125" style="32" customWidth="1"/>
    <col min="2" max="2" width="28.7109375" style="33" customWidth="1"/>
    <col min="3" max="3" width="64" style="33" customWidth="1"/>
    <col min="4" max="4" width="9.7109375" style="26" customWidth="1"/>
    <col min="5" max="5" width="3.140625" style="17" customWidth="1"/>
    <col min="6" max="40" width="3.140625" style="40" customWidth="1"/>
    <col min="41" max="41" width="13.140625" style="6" customWidth="1"/>
    <col min="42" max="42" width="8.5703125" style="5" customWidth="1"/>
    <col min="43" max="53" width="15.5703125" style="5" customWidth="1"/>
    <col min="54" max="63" width="15.5703125" style="5" hidden="1" customWidth="1"/>
    <col min="64" max="64" width="57.42578125" style="5" hidden="1" customWidth="1"/>
    <col min="65" max="65" width="32.42578125" style="5" hidden="1" customWidth="1"/>
    <col min="66" max="66" width="20.7109375" style="5" hidden="1" customWidth="1"/>
    <col min="67" max="67" width="25.42578125" style="5" hidden="1" customWidth="1"/>
    <col min="68" max="68" width="19.42578125" style="5" hidden="1" customWidth="1"/>
    <col min="69" max="76" width="15.5703125" style="5" hidden="1" customWidth="1"/>
    <col min="77" max="78" width="15.5703125" style="5" customWidth="1"/>
    <col min="79" max="16384" width="15.5703125" style="5"/>
  </cols>
  <sheetData>
    <row r="1" spans="1:76" customFormat="1" ht="48.95" hidden="1" customHeight="1">
      <c r="A1" s="4"/>
      <c r="C1" s="33"/>
      <c r="D1" s="26"/>
      <c r="E1" s="15">
        <f t="shared" ref="E1:AN1" si="0">VALUE(YEAR(E6)&amp;TEXT(MONTH(E6),"00"))</f>
        <v>202401</v>
      </c>
      <c r="F1" s="15">
        <f t="shared" si="0"/>
        <v>202402</v>
      </c>
      <c r="G1" s="15">
        <f t="shared" si="0"/>
        <v>202403</v>
      </c>
      <c r="H1" s="15">
        <f t="shared" si="0"/>
        <v>202404</v>
      </c>
      <c r="I1" s="15">
        <f t="shared" si="0"/>
        <v>202405</v>
      </c>
      <c r="J1" s="15">
        <f t="shared" si="0"/>
        <v>202406</v>
      </c>
      <c r="K1" s="15">
        <f t="shared" si="0"/>
        <v>202407</v>
      </c>
      <c r="L1" s="15">
        <f t="shared" si="0"/>
        <v>202408</v>
      </c>
      <c r="M1" s="15">
        <f t="shared" si="0"/>
        <v>202409</v>
      </c>
      <c r="N1" s="15">
        <f t="shared" si="0"/>
        <v>202410</v>
      </c>
      <c r="O1" s="15">
        <f t="shared" si="0"/>
        <v>202411</v>
      </c>
      <c r="P1" s="15">
        <f t="shared" si="0"/>
        <v>202412</v>
      </c>
      <c r="Q1" s="15">
        <f t="shared" si="0"/>
        <v>202501</v>
      </c>
      <c r="R1" s="15">
        <f t="shared" si="0"/>
        <v>202502</v>
      </c>
      <c r="S1" s="15">
        <f t="shared" si="0"/>
        <v>202503</v>
      </c>
      <c r="T1" s="15">
        <f t="shared" si="0"/>
        <v>202504</v>
      </c>
      <c r="U1" s="15">
        <f t="shared" si="0"/>
        <v>202505</v>
      </c>
      <c r="V1" s="15">
        <f t="shared" si="0"/>
        <v>202506</v>
      </c>
      <c r="W1" s="15">
        <f t="shared" si="0"/>
        <v>202507</v>
      </c>
      <c r="X1" s="15">
        <f t="shared" si="0"/>
        <v>202508</v>
      </c>
      <c r="Y1" s="15">
        <f t="shared" si="0"/>
        <v>202509</v>
      </c>
      <c r="Z1" s="15">
        <f t="shared" si="0"/>
        <v>202510</v>
      </c>
      <c r="AA1" s="15">
        <f t="shared" si="0"/>
        <v>202511</v>
      </c>
      <c r="AB1" s="15">
        <f t="shared" si="0"/>
        <v>202512</v>
      </c>
      <c r="AC1" s="15">
        <f t="shared" si="0"/>
        <v>202601</v>
      </c>
      <c r="AD1" s="15">
        <f t="shared" si="0"/>
        <v>202602</v>
      </c>
      <c r="AE1" s="15">
        <f t="shared" si="0"/>
        <v>202603</v>
      </c>
      <c r="AF1" s="15">
        <f t="shared" si="0"/>
        <v>202604</v>
      </c>
      <c r="AG1" s="15">
        <f t="shared" si="0"/>
        <v>202605</v>
      </c>
      <c r="AH1" s="15">
        <f t="shared" si="0"/>
        <v>202606</v>
      </c>
      <c r="AI1" s="15">
        <f t="shared" si="0"/>
        <v>202607</v>
      </c>
      <c r="AJ1" s="15">
        <f t="shared" si="0"/>
        <v>202608</v>
      </c>
      <c r="AK1" s="15">
        <f t="shared" si="0"/>
        <v>202609</v>
      </c>
      <c r="AL1" s="15">
        <f t="shared" si="0"/>
        <v>202610</v>
      </c>
      <c r="AM1" s="15">
        <f t="shared" si="0"/>
        <v>202611</v>
      </c>
      <c r="AN1" s="15">
        <f t="shared" si="0"/>
        <v>202612</v>
      </c>
      <c r="AO1" s="6"/>
    </row>
    <row r="2" spans="1:76" ht="21.95" customHeight="1">
      <c r="A2" s="28"/>
      <c r="B2" s="29"/>
      <c r="C2" s="248" t="s">
        <v>254</v>
      </c>
    </row>
    <row r="3" spans="1:76" ht="21.95" customHeight="1">
      <c r="A3" s="28"/>
      <c r="B3" s="30"/>
      <c r="C3" s="250" t="s">
        <v>255</v>
      </c>
    </row>
    <row r="4" spans="1:76" ht="21.95" customHeight="1">
      <c r="A4" s="389" t="s">
        <v>690</v>
      </c>
      <c r="B4" s="389"/>
      <c r="C4" s="251" t="s">
        <v>24</v>
      </c>
    </row>
    <row r="5" spans="1:76" ht="27.95">
      <c r="A5" s="213"/>
      <c r="B5" s="332"/>
      <c r="C5" s="214"/>
      <c r="D5" s="159"/>
      <c r="E5" s="384">
        <v>2024</v>
      </c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>
        <v>2025</v>
      </c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>
        <v>2026</v>
      </c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161"/>
    </row>
    <row r="6" spans="1:76" s="108" customFormat="1" ht="51" customHeight="1" thickBot="1">
      <c r="A6" s="144" t="s">
        <v>26</v>
      </c>
      <c r="B6" s="144" t="s">
        <v>27</v>
      </c>
      <c r="C6" s="144" t="s">
        <v>163</v>
      </c>
      <c r="D6" s="145" t="s">
        <v>29</v>
      </c>
      <c r="E6" s="149">
        <v>45292</v>
      </c>
      <c r="F6" s="150">
        <v>45323</v>
      </c>
      <c r="G6" s="150">
        <v>45352</v>
      </c>
      <c r="H6" s="150">
        <v>45383</v>
      </c>
      <c r="I6" s="150">
        <v>45413</v>
      </c>
      <c r="J6" s="150">
        <v>45444</v>
      </c>
      <c r="K6" s="150">
        <v>45474</v>
      </c>
      <c r="L6" s="150">
        <v>45505</v>
      </c>
      <c r="M6" s="150">
        <v>45536</v>
      </c>
      <c r="N6" s="150">
        <v>45566</v>
      </c>
      <c r="O6" s="150">
        <v>45597</v>
      </c>
      <c r="P6" s="150">
        <v>45627</v>
      </c>
      <c r="Q6" s="151">
        <v>45658</v>
      </c>
      <c r="R6" s="150">
        <v>45689</v>
      </c>
      <c r="S6" s="150">
        <v>45717</v>
      </c>
      <c r="T6" s="150">
        <v>45748</v>
      </c>
      <c r="U6" s="150">
        <v>45778</v>
      </c>
      <c r="V6" s="150">
        <v>45809</v>
      </c>
      <c r="W6" s="150">
        <v>45839</v>
      </c>
      <c r="X6" s="150">
        <v>45870</v>
      </c>
      <c r="Y6" s="150">
        <v>45901</v>
      </c>
      <c r="Z6" s="150">
        <v>45931</v>
      </c>
      <c r="AA6" s="150">
        <v>45962</v>
      </c>
      <c r="AB6" s="150">
        <v>45992</v>
      </c>
      <c r="AC6" s="151">
        <v>46023</v>
      </c>
      <c r="AD6" s="150">
        <v>46054</v>
      </c>
      <c r="AE6" s="150">
        <v>46082</v>
      </c>
      <c r="AF6" s="150">
        <v>46113</v>
      </c>
      <c r="AG6" s="150">
        <v>46143</v>
      </c>
      <c r="AH6" s="150">
        <v>46174</v>
      </c>
      <c r="AI6" s="150">
        <v>46204</v>
      </c>
      <c r="AJ6" s="150">
        <v>46235</v>
      </c>
      <c r="AK6" s="150">
        <v>46266</v>
      </c>
      <c r="AL6" s="150">
        <v>46296</v>
      </c>
      <c r="AM6" s="150">
        <v>46327</v>
      </c>
      <c r="AN6" s="150">
        <v>46357</v>
      </c>
      <c r="AO6" s="152" t="s">
        <v>30</v>
      </c>
      <c r="BB6" s="93" t="s">
        <v>31</v>
      </c>
      <c r="BC6" s="109" t="s">
        <v>32</v>
      </c>
      <c r="BD6" s="103" t="s">
        <v>462</v>
      </c>
      <c r="BE6" s="110" t="s">
        <v>34</v>
      </c>
      <c r="BF6" s="111" t="s">
        <v>35</v>
      </c>
      <c r="BG6" s="112" t="s">
        <v>36</v>
      </c>
      <c r="BH6" s="112" t="s">
        <v>30</v>
      </c>
      <c r="BI6" s="112" t="s">
        <v>37</v>
      </c>
      <c r="BJ6" s="101" t="s">
        <v>38</v>
      </c>
      <c r="BK6" s="103" t="s">
        <v>39</v>
      </c>
      <c r="BL6" s="103" t="s">
        <v>40</v>
      </c>
      <c r="BM6" s="348" t="s">
        <v>6</v>
      </c>
      <c r="BN6" s="103" t="s">
        <v>7</v>
      </c>
      <c r="BO6" s="103" t="s">
        <v>8</v>
      </c>
      <c r="BP6" s="114" t="s">
        <v>41</v>
      </c>
      <c r="BQ6" s="115" t="s">
        <v>42</v>
      </c>
      <c r="BR6" s="116" t="s">
        <v>43</v>
      </c>
      <c r="BS6" s="117" t="s">
        <v>44</v>
      </c>
      <c r="BT6" s="116" t="s">
        <v>43</v>
      </c>
      <c r="BU6" s="118" t="s">
        <v>45</v>
      </c>
      <c r="BV6" s="116" t="s">
        <v>43</v>
      </c>
      <c r="BW6" s="118" t="s">
        <v>46</v>
      </c>
      <c r="BX6" s="116" t="s">
        <v>43</v>
      </c>
    </row>
    <row r="7" spans="1:76" s="31" customFormat="1" ht="33" customHeight="1">
      <c r="A7" s="146" t="s">
        <v>691</v>
      </c>
      <c r="B7" s="146" t="s">
        <v>692</v>
      </c>
      <c r="C7" s="147" t="s">
        <v>693</v>
      </c>
      <c r="D7" s="148" t="str">
        <f t="shared" ref="D7:D26" ca="1" si="1">IF(BH7&lt;TODAY(),"Terminé",(IF(BG7&gt;=TODAY(),"À venir","En cours")))</f>
        <v>En cours</v>
      </c>
      <c r="E7" s="265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333">
        <f t="shared" ref="AO7:AO28" si="2">BH7</f>
        <v>46526</v>
      </c>
      <c r="BB7" s="8" t="s">
        <v>694</v>
      </c>
      <c r="BC7" s="64" t="s">
        <v>691</v>
      </c>
      <c r="BD7" s="14" t="s">
        <v>695</v>
      </c>
      <c r="BE7" s="1" t="s">
        <v>695</v>
      </c>
      <c r="BF7" s="14" t="s">
        <v>53</v>
      </c>
      <c r="BG7" s="43">
        <v>45066</v>
      </c>
      <c r="BH7" s="11">
        <v>46526</v>
      </c>
      <c r="BI7" s="2">
        <f t="shared" ref="BI7:BI28" si="3">IF(DAY(BG7)&lt;=15,DATE(YEAR(BG7),MONTH(BG7),1),EOMONTH(BG7,0))</f>
        <v>45077</v>
      </c>
      <c r="BJ7" s="11">
        <f t="shared" ref="BJ7:BJ28" si="4">IF(DAY(BH7)&lt;=15,DATE(YEAR(BH7),MONTH(BH7),1),EOMONTH(BH7,0))</f>
        <v>46538</v>
      </c>
      <c r="BK7" s="49" t="s">
        <v>0</v>
      </c>
      <c r="BL7" s="56" t="s">
        <v>696</v>
      </c>
      <c r="BM7" s="49" t="s">
        <v>19</v>
      </c>
      <c r="BN7" s="49" t="s">
        <v>10</v>
      </c>
      <c r="BO7" s="87"/>
      <c r="BP7" s="56"/>
      <c r="BQ7" s="45">
        <f>BS7-60</f>
        <v>44796</v>
      </c>
      <c r="BR7" s="45">
        <f t="shared" ref="BR7:BR28" si="5">IF(DAY(BQ7)&lt;=15,DATE(YEAR(BQ7),MONTH(BQ7),1),EOMONTH(BQ7,0))</f>
        <v>44804</v>
      </c>
      <c r="BS7" s="45">
        <f t="shared" ref="BS7:BS28" si="6">BU7</f>
        <v>44856</v>
      </c>
      <c r="BT7" s="45">
        <f t="shared" ref="BT7:BT28" si="7">IF(DAY(BS7)&lt;=15,DATE(YEAR(BS7),MONTH(BS7),1),EOMONTH(BS7,0))</f>
        <v>44865</v>
      </c>
      <c r="BU7" s="45">
        <f>BW7-210</f>
        <v>44856</v>
      </c>
      <c r="BV7" s="45">
        <f t="shared" ref="BV7:BV28" si="8">IF(DAY(BU7)&lt;=15,DATE(YEAR(BU7),MONTH(BU7),1),EOMONTH(BU7,0))</f>
        <v>44865</v>
      </c>
      <c r="BW7" s="45">
        <f t="shared" ref="BW7:BW28" si="9">BG7</f>
        <v>45066</v>
      </c>
      <c r="BX7" s="45">
        <f t="shared" ref="BX7:BX28" si="10">IF(DAY(BW7)&lt;=15,DATE(YEAR(BW7),MONTH(BW7),1),EOMONTH(BW7,0))</f>
        <v>45077</v>
      </c>
    </row>
    <row r="8" spans="1:76" s="31" customFormat="1" ht="33" customHeight="1">
      <c r="A8" s="146" t="s">
        <v>697</v>
      </c>
      <c r="B8" s="146" t="s">
        <v>698</v>
      </c>
      <c r="C8" s="147" t="s">
        <v>699</v>
      </c>
      <c r="D8" s="148" t="str">
        <f t="shared" ca="1" si="1"/>
        <v>En cours</v>
      </c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333">
        <f t="shared" si="2"/>
        <v>46022</v>
      </c>
      <c r="BB8" s="8" t="s">
        <v>700</v>
      </c>
      <c r="BC8" s="64" t="s">
        <v>697</v>
      </c>
      <c r="BD8" s="14" t="s">
        <v>695</v>
      </c>
      <c r="BE8" s="1" t="s">
        <v>695</v>
      </c>
      <c r="BF8" s="14" t="s">
        <v>53</v>
      </c>
      <c r="BG8" s="43">
        <v>44562</v>
      </c>
      <c r="BH8" s="2">
        <v>46022</v>
      </c>
      <c r="BI8" s="2">
        <f t="shared" si="3"/>
        <v>44562</v>
      </c>
      <c r="BJ8" s="11">
        <f t="shared" si="4"/>
        <v>46022</v>
      </c>
      <c r="BK8" s="49" t="s">
        <v>2</v>
      </c>
      <c r="BL8" s="49" t="s">
        <v>701</v>
      </c>
      <c r="BM8" s="49" t="s">
        <v>19</v>
      </c>
      <c r="BN8" s="49" t="s">
        <v>13</v>
      </c>
      <c r="BO8" s="88"/>
      <c r="BP8" s="49"/>
      <c r="BQ8" s="42">
        <f>BS8-60</f>
        <v>44292</v>
      </c>
      <c r="BR8" s="42">
        <f t="shared" si="5"/>
        <v>44287</v>
      </c>
      <c r="BS8" s="42">
        <f t="shared" si="6"/>
        <v>44352</v>
      </c>
      <c r="BT8" s="42">
        <f t="shared" si="7"/>
        <v>44348</v>
      </c>
      <c r="BU8" s="42">
        <f>BW8-210</f>
        <v>44352</v>
      </c>
      <c r="BV8" s="42">
        <f t="shared" si="8"/>
        <v>44348</v>
      </c>
      <c r="BW8" s="42">
        <f t="shared" si="9"/>
        <v>44562</v>
      </c>
      <c r="BX8" s="42">
        <f t="shared" si="10"/>
        <v>44562</v>
      </c>
    </row>
    <row r="9" spans="1:76" s="31" customFormat="1" ht="33" customHeight="1">
      <c r="A9" s="146" t="s">
        <v>74</v>
      </c>
      <c r="B9" s="146" t="s">
        <v>698</v>
      </c>
      <c r="C9" s="147" t="s">
        <v>699</v>
      </c>
      <c r="D9" s="148" t="str">
        <f t="shared" ca="1" si="1"/>
        <v>À venir</v>
      </c>
      <c r="E9" s="265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333">
        <f t="shared" si="2"/>
        <v>47483</v>
      </c>
      <c r="BB9" s="8" t="s">
        <v>700</v>
      </c>
      <c r="BC9" s="64" t="s">
        <v>66</v>
      </c>
      <c r="BD9" s="14" t="s">
        <v>695</v>
      </c>
      <c r="BE9" s="1"/>
      <c r="BF9" s="14" t="s">
        <v>53</v>
      </c>
      <c r="BG9" s="43">
        <v>46023</v>
      </c>
      <c r="BH9" s="2">
        <v>47483</v>
      </c>
      <c r="BI9" s="2">
        <f t="shared" si="3"/>
        <v>46023</v>
      </c>
      <c r="BJ9" s="11">
        <f t="shared" si="4"/>
        <v>47483</v>
      </c>
      <c r="BK9" s="49" t="s">
        <v>2</v>
      </c>
      <c r="BL9" s="56" t="s">
        <v>701</v>
      </c>
      <c r="BM9" s="56" t="s">
        <v>19</v>
      </c>
      <c r="BN9" s="49" t="s">
        <v>13</v>
      </c>
      <c r="BO9" s="87"/>
      <c r="BP9" s="56"/>
      <c r="BQ9" s="42">
        <f>BS9-152</f>
        <v>45631</v>
      </c>
      <c r="BR9" s="42">
        <f t="shared" si="5"/>
        <v>45627</v>
      </c>
      <c r="BS9" s="42">
        <f t="shared" si="6"/>
        <v>45783</v>
      </c>
      <c r="BT9" s="42">
        <f t="shared" si="7"/>
        <v>45778</v>
      </c>
      <c r="BU9" s="42">
        <f>BW9-240</f>
        <v>45783</v>
      </c>
      <c r="BV9" s="42">
        <f t="shared" si="8"/>
        <v>45778</v>
      </c>
      <c r="BW9" s="42">
        <f t="shared" si="9"/>
        <v>46023</v>
      </c>
      <c r="BX9" s="42">
        <f t="shared" si="10"/>
        <v>46023</v>
      </c>
    </row>
    <row r="10" spans="1:76" s="31" customFormat="1" ht="33" customHeight="1">
      <c r="A10" s="146" t="s">
        <v>702</v>
      </c>
      <c r="B10" s="146" t="s">
        <v>698</v>
      </c>
      <c r="C10" s="147" t="s">
        <v>703</v>
      </c>
      <c r="D10" s="148" t="str">
        <f t="shared" ca="1" si="1"/>
        <v>En cours</v>
      </c>
      <c r="E10" s="265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333">
        <f t="shared" si="2"/>
        <v>45657</v>
      </c>
      <c r="BB10" s="8" t="s">
        <v>702</v>
      </c>
      <c r="BC10" s="64" t="s">
        <v>702</v>
      </c>
      <c r="BD10" s="14" t="s">
        <v>695</v>
      </c>
      <c r="BE10" s="1" t="s">
        <v>695</v>
      </c>
      <c r="BF10" s="14" t="s">
        <v>53</v>
      </c>
      <c r="BG10" s="43">
        <v>43710</v>
      </c>
      <c r="BH10" s="11">
        <v>45657</v>
      </c>
      <c r="BI10" s="2">
        <f t="shared" si="3"/>
        <v>43709</v>
      </c>
      <c r="BJ10" s="11">
        <f t="shared" si="4"/>
        <v>45657</v>
      </c>
      <c r="BK10" s="49" t="s">
        <v>2</v>
      </c>
      <c r="BL10" s="56" t="s">
        <v>704</v>
      </c>
      <c r="BM10" s="56" t="s">
        <v>17</v>
      </c>
      <c r="BN10" s="49" t="s">
        <v>13</v>
      </c>
      <c r="BO10" s="87"/>
      <c r="BP10" s="56"/>
      <c r="BQ10" s="42">
        <f>BS10-60</f>
        <v>43440</v>
      </c>
      <c r="BR10" s="42">
        <f t="shared" si="5"/>
        <v>43435</v>
      </c>
      <c r="BS10" s="42">
        <f t="shared" si="6"/>
        <v>43500</v>
      </c>
      <c r="BT10" s="42">
        <f t="shared" si="7"/>
        <v>43497</v>
      </c>
      <c r="BU10" s="42">
        <f>BW10-210</f>
        <v>43500</v>
      </c>
      <c r="BV10" s="42">
        <f t="shared" si="8"/>
        <v>43497</v>
      </c>
      <c r="BW10" s="42">
        <f t="shared" si="9"/>
        <v>43710</v>
      </c>
      <c r="BX10" s="42">
        <f t="shared" si="10"/>
        <v>43709</v>
      </c>
    </row>
    <row r="11" spans="1:76" s="31" customFormat="1" ht="33" customHeight="1">
      <c r="A11" s="146" t="s">
        <v>74</v>
      </c>
      <c r="B11" s="146" t="s">
        <v>698</v>
      </c>
      <c r="C11" s="147" t="s">
        <v>703</v>
      </c>
      <c r="D11" s="148" t="str">
        <f t="shared" ca="1" si="1"/>
        <v>À venir</v>
      </c>
      <c r="E11" s="265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333">
        <f t="shared" si="2"/>
        <v>47118</v>
      </c>
      <c r="BB11" s="8" t="s">
        <v>702</v>
      </c>
      <c r="BC11" s="64" t="s">
        <v>705</v>
      </c>
      <c r="BD11" s="14" t="s">
        <v>695</v>
      </c>
      <c r="BE11" s="1" t="s">
        <v>695</v>
      </c>
      <c r="BF11" s="61" t="s">
        <v>53</v>
      </c>
      <c r="BG11" s="43">
        <v>45658.000243055554</v>
      </c>
      <c r="BH11" s="11">
        <v>47118</v>
      </c>
      <c r="BI11" s="2">
        <f t="shared" si="3"/>
        <v>45658</v>
      </c>
      <c r="BJ11" s="11">
        <f t="shared" si="4"/>
        <v>47118</v>
      </c>
      <c r="BK11" s="49" t="s">
        <v>2</v>
      </c>
      <c r="BL11" s="56" t="s">
        <v>704</v>
      </c>
      <c r="BM11" s="56" t="s">
        <v>19</v>
      </c>
      <c r="BN11" s="49" t="s">
        <v>13</v>
      </c>
      <c r="BO11" s="87"/>
      <c r="BP11" s="56" t="s">
        <v>10</v>
      </c>
      <c r="BQ11" s="42">
        <f>BS11-90</f>
        <v>45448.000243055554</v>
      </c>
      <c r="BR11" s="42">
        <f t="shared" si="5"/>
        <v>45444</v>
      </c>
      <c r="BS11" s="42">
        <f t="shared" si="6"/>
        <v>45538.000243055554</v>
      </c>
      <c r="BT11" s="42">
        <f t="shared" si="7"/>
        <v>45536</v>
      </c>
      <c r="BU11" s="42">
        <f>BW11-120</f>
        <v>45538.000243055554</v>
      </c>
      <c r="BV11" s="42">
        <f t="shared" si="8"/>
        <v>45536</v>
      </c>
      <c r="BW11" s="42">
        <f t="shared" si="9"/>
        <v>45658.000243055554</v>
      </c>
      <c r="BX11" s="42">
        <f t="shared" si="10"/>
        <v>45658</v>
      </c>
    </row>
    <row r="12" spans="1:76" s="31" customFormat="1" ht="33" customHeight="1">
      <c r="A12" s="146" t="s">
        <v>706</v>
      </c>
      <c r="B12" s="146" t="s">
        <v>698</v>
      </c>
      <c r="C12" s="147" t="s">
        <v>707</v>
      </c>
      <c r="D12" s="148" t="str">
        <f t="shared" ca="1" si="1"/>
        <v>En cours</v>
      </c>
      <c r="E12" s="265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333">
        <f t="shared" si="2"/>
        <v>45777</v>
      </c>
      <c r="BB12" s="8" t="s">
        <v>706</v>
      </c>
      <c r="BC12" s="64" t="s">
        <v>706</v>
      </c>
      <c r="BD12" s="14" t="s">
        <v>695</v>
      </c>
      <c r="BE12" s="1" t="s">
        <v>695</v>
      </c>
      <c r="BF12" s="14" t="s">
        <v>53</v>
      </c>
      <c r="BG12" s="43">
        <v>44317</v>
      </c>
      <c r="BH12" s="11">
        <v>45777</v>
      </c>
      <c r="BI12" s="2">
        <f t="shared" si="3"/>
        <v>44317</v>
      </c>
      <c r="BJ12" s="11">
        <f t="shared" si="4"/>
        <v>45777</v>
      </c>
      <c r="BK12" s="49" t="s">
        <v>2</v>
      </c>
      <c r="BL12" s="56" t="s">
        <v>708</v>
      </c>
      <c r="BM12" s="56" t="s">
        <v>17</v>
      </c>
      <c r="BN12" s="49" t="s">
        <v>13</v>
      </c>
      <c r="BO12" s="87"/>
      <c r="BP12" s="56"/>
      <c r="BQ12" s="42">
        <f>BS12-90</f>
        <v>44017</v>
      </c>
      <c r="BR12" s="42">
        <f t="shared" si="5"/>
        <v>44013</v>
      </c>
      <c r="BS12" s="42">
        <f t="shared" si="6"/>
        <v>44107</v>
      </c>
      <c r="BT12" s="42">
        <f t="shared" si="7"/>
        <v>44105</v>
      </c>
      <c r="BU12" s="42">
        <f>BW12-210</f>
        <v>44107</v>
      </c>
      <c r="BV12" s="42">
        <f t="shared" si="8"/>
        <v>44105</v>
      </c>
      <c r="BW12" s="42">
        <f t="shared" si="9"/>
        <v>44317</v>
      </c>
      <c r="BX12" s="42">
        <f t="shared" si="10"/>
        <v>44317</v>
      </c>
    </row>
    <row r="13" spans="1:76" s="31" customFormat="1" ht="33" customHeight="1">
      <c r="A13" s="146" t="s">
        <v>74</v>
      </c>
      <c r="B13" s="146" t="s">
        <v>698</v>
      </c>
      <c r="C13" s="147" t="s">
        <v>707</v>
      </c>
      <c r="D13" s="148" t="str">
        <f t="shared" ca="1" si="1"/>
        <v>À venir</v>
      </c>
      <c r="E13" s="265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33">
        <f t="shared" si="2"/>
        <v>47238</v>
      </c>
      <c r="BB13" s="8" t="s">
        <v>706</v>
      </c>
      <c r="BC13" s="64" t="s">
        <v>66</v>
      </c>
      <c r="BD13" s="14" t="s">
        <v>695</v>
      </c>
      <c r="BE13" s="1"/>
      <c r="BF13" s="14" t="s">
        <v>53</v>
      </c>
      <c r="BG13" s="43">
        <v>45778</v>
      </c>
      <c r="BH13" s="11">
        <v>47238</v>
      </c>
      <c r="BI13" s="2">
        <f t="shared" si="3"/>
        <v>45778</v>
      </c>
      <c r="BJ13" s="11">
        <f t="shared" si="4"/>
        <v>47238</v>
      </c>
      <c r="BK13" s="49" t="s">
        <v>2</v>
      </c>
      <c r="BL13" s="56" t="s">
        <v>708</v>
      </c>
      <c r="BM13" s="56" t="s">
        <v>17</v>
      </c>
      <c r="BN13" s="49" t="s">
        <v>13</v>
      </c>
      <c r="BO13" s="87"/>
      <c r="BP13" s="56"/>
      <c r="BQ13" s="44">
        <f>BS13-120</f>
        <v>45448</v>
      </c>
      <c r="BR13" s="44">
        <f t="shared" si="5"/>
        <v>45444</v>
      </c>
      <c r="BS13" s="44">
        <f t="shared" si="6"/>
        <v>45568</v>
      </c>
      <c r="BT13" s="44">
        <f t="shared" si="7"/>
        <v>45566</v>
      </c>
      <c r="BU13" s="44">
        <f>BW13-210</f>
        <v>45568</v>
      </c>
      <c r="BV13" s="44">
        <f t="shared" si="8"/>
        <v>45566</v>
      </c>
      <c r="BW13" s="44">
        <f t="shared" si="9"/>
        <v>45778</v>
      </c>
      <c r="BX13" s="44">
        <f t="shared" si="10"/>
        <v>45778</v>
      </c>
    </row>
    <row r="14" spans="1:76" s="31" customFormat="1" ht="33" customHeight="1">
      <c r="A14" s="146" t="s">
        <v>709</v>
      </c>
      <c r="B14" s="146" t="s">
        <v>698</v>
      </c>
      <c r="C14" s="147" t="s">
        <v>710</v>
      </c>
      <c r="D14" s="148" t="str">
        <f t="shared" ca="1" si="1"/>
        <v>À venir</v>
      </c>
      <c r="E14" s="265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333">
        <f t="shared" si="2"/>
        <v>46873</v>
      </c>
      <c r="BB14" s="8" t="s">
        <v>711</v>
      </c>
      <c r="BC14" s="64" t="s">
        <v>709</v>
      </c>
      <c r="BD14" s="14" t="s">
        <v>695</v>
      </c>
      <c r="BE14" s="1" t="s">
        <v>695</v>
      </c>
      <c r="BF14" s="14" t="s">
        <v>53</v>
      </c>
      <c r="BG14" s="43">
        <v>45413</v>
      </c>
      <c r="BH14" s="11">
        <v>46873</v>
      </c>
      <c r="BI14" s="2">
        <f t="shared" si="3"/>
        <v>45413</v>
      </c>
      <c r="BJ14" s="11">
        <f t="shared" si="4"/>
        <v>46873</v>
      </c>
      <c r="BK14" s="49" t="s">
        <v>2</v>
      </c>
      <c r="BL14" s="56" t="s">
        <v>712</v>
      </c>
      <c r="BM14" s="56" t="s">
        <v>17</v>
      </c>
      <c r="BN14" s="49" t="s">
        <v>13</v>
      </c>
      <c r="BO14" s="87"/>
      <c r="BP14" s="56" t="s">
        <v>10</v>
      </c>
      <c r="BQ14" s="42">
        <f>BS14-90</f>
        <v>45053</v>
      </c>
      <c r="BR14" s="42">
        <f t="shared" si="5"/>
        <v>45047</v>
      </c>
      <c r="BS14" s="42">
        <f t="shared" si="6"/>
        <v>45143</v>
      </c>
      <c r="BT14" s="42">
        <f t="shared" si="7"/>
        <v>45139</v>
      </c>
      <c r="BU14" s="42">
        <f>BW14-270</f>
        <v>45143</v>
      </c>
      <c r="BV14" s="42">
        <f t="shared" si="8"/>
        <v>45139</v>
      </c>
      <c r="BW14" s="42">
        <f t="shared" si="9"/>
        <v>45413</v>
      </c>
      <c r="BX14" s="42">
        <f t="shared" si="10"/>
        <v>45413</v>
      </c>
    </row>
    <row r="15" spans="1:76" s="31" customFormat="1" ht="33" hidden="1" customHeight="1">
      <c r="A15" s="146" t="s">
        <v>713</v>
      </c>
      <c r="B15" s="146" t="s">
        <v>698</v>
      </c>
      <c r="C15" s="147" t="s">
        <v>714</v>
      </c>
      <c r="D15" s="148" t="str">
        <f t="shared" ca="1" si="1"/>
        <v>En cours</v>
      </c>
      <c r="E15" s="265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333">
        <f t="shared" si="2"/>
        <v>45942</v>
      </c>
      <c r="BB15" s="8" t="s">
        <v>713</v>
      </c>
      <c r="BC15" s="64" t="s">
        <v>713</v>
      </c>
      <c r="BD15" s="14" t="s">
        <v>695</v>
      </c>
      <c r="BE15" s="1" t="s">
        <v>695</v>
      </c>
      <c r="BF15" s="14"/>
      <c r="BG15" s="43">
        <v>44491</v>
      </c>
      <c r="BH15" s="11">
        <v>45942</v>
      </c>
      <c r="BI15" s="2">
        <f t="shared" si="3"/>
        <v>44500</v>
      </c>
      <c r="BJ15" s="11">
        <f t="shared" si="4"/>
        <v>45931</v>
      </c>
      <c r="BK15" s="49" t="s">
        <v>2</v>
      </c>
      <c r="BL15" s="63"/>
      <c r="BM15" s="14" t="s">
        <v>14</v>
      </c>
      <c r="BN15" s="49"/>
      <c r="BO15" s="72"/>
      <c r="BP15" s="14"/>
      <c r="BQ15" s="42">
        <f>BS15-60</f>
        <v>44221</v>
      </c>
      <c r="BR15" s="42">
        <f t="shared" si="5"/>
        <v>44227</v>
      </c>
      <c r="BS15" s="42">
        <f t="shared" si="6"/>
        <v>44281</v>
      </c>
      <c r="BT15" s="42">
        <f t="shared" si="7"/>
        <v>44286</v>
      </c>
      <c r="BU15" s="42">
        <f>BW15-210</f>
        <v>44281</v>
      </c>
      <c r="BV15" s="42">
        <f t="shared" si="8"/>
        <v>44286</v>
      </c>
      <c r="BW15" s="42">
        <f t="shared" si="9"/>
        <v>44491</v>
      </c>
      <c r="BX15" s="42">
        <f t="shared" si="10"/>
        <v>44500</v>
      </c>
    </row>
    <row r="16" spans="1:76" s="31" customFormat="1" ht="33" hidden="1" customHeight="1">
      <c r="A16" s="146" t="s">
        <v>715</v>
      </c>
      <c r="B16" s="146" t="s">
        <v>698</v>
      </c>
      <c r="C16" s="147" t="s">
        <v>716</v>
      </c>
      <c r="D16" s="148" t="str">
        <f t="shared" ca="1" si="1"/>
        <v>En cours</v>
      </c>
      <c r="E16" s="265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333">
        <f t="shared" si="2"/>
        <v>46327</v>
      </c>
      <c r="BB16" s="8" t="s">
        <v>715</v>
      </c>
      <c r="BC16" s="64" t="s">
        <v>715</v>
      </c>
      <c r="BD16" s="14" t="s">
        <v>695</v>
      </c>
      <c r="BE16" s="1" t="s">
        <v>695</v>
      </c>
      <c r="BF16" s="14"/>
      <c r="BG16" s="43">
        <v>44867</v>
      </c>
      <c r="BH16" s="11">
        <v>46327</v>
      </c>
      <c r="BI16" s="2">
        <f t="shared" si="3"/>
        <v>44866</v>
      </c>
      <c r="BJ16" s="11">
        <f t="shared" si="4"/>
        <v>46327</v>
      </c>
      <c r="BK16" s="49" t="s">
        <v>2</v>
      </c>
      <c r="BL16" s="63" t="s">
        <v>716</v>
      </c>
      <c r="BM16" s="14" t="s">
        <v>12</v>
      </c>
      <c r="BN16" s="49"/>
      <c r="BO16" s="72"/>
      <c r="BP16" s="14"/>
      <c r="BQ16" s="42">
        <f>BS16-60</f>
        <v>44597</v>
      </c>
      <c r="BR16" s="42">
        <f t="shared" si="5"/>
        <v>44593</v>
      </c>
      <c r="BS16" s="42">
        <f t="shared" si="6"/>
        <v>44657</v>
      </c>
      <c r="BT16" s="42">
        <f t="shared" si="7"/>
        <v>44652</v>
      </c>
      <c r="BU16" s="42">
        <f>BW16-210</f>
        <v>44657</v>
      </c>
      <c r="BV16" s="42">
        <f t="shared" si="8"/>
        <v>44652</v>
      </c>
      <c r="BW16" s="42">
        <f t="shared" si="9"/>
        <v>44867</v>
      </c>
      <c r="BX16" s="42">
        <f t="shared" si="10"/>
        <v>44866</v>
      </c>
    </row>
    <row r="17" spans="1:76" s="31" customFormat="1" ht="33" customHeight="1">
      <c r="A17" s="146" t="s">
        <v>717</v>
      </c>
      <c r="B17" s="146" t="s">
        <v>556</v>
      </c>
      <c r="C17" s="147" t="s">
        <v>718</v>
      </c>
      <c r="D17" s="148" t="str">
        <f t="shared" ca="1" si="1"/>
        <v>En cours</v>
      </c>
      <c r="E17" s="265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333">
        <f t="shared" si="2"/>
        <v>46387</v>
      </c>
      <c r="BB17" s="8" t="s">
        <v>719</v>
      </c>
      <c r="BC17" s="64" t="s">
        <v>717</v>
      </c>
      <c r="BD17" s="14" t="s">
        <v>695</v>
      </c>
      <c r="BE17" s="1" t="s">
        <v>695</v>
      </c>
      <c r="BF17" s="14" t="s">
        <v>53</v>
      </c>
      <c r="BG17" s="43">
        <v>44927</v>
      </c>
      <c r="BH17" s="11">
        <v>46387</v>
      </c>
      <c r="BI17" s="2">
        <f t="shared" si="3"/>
        <v>44927</v>
      </c>
      <c r="BJ17" s="11">
        <f t="shared" si="4"/>
        <v>46387</v>
      </c>
      <c r="BK17" s="49" t="s">
        <v>2</v>
      </c>
      <c r="BL17" s="56" t="s">
        <v>720</v>
      </c>
      <c r="BM17" s="56" t="s">
        <v>19</v>
      </c>
      <c r="BN17" s="49" t="s">
        <v>13</v>
      </c>
      <c r="BO17" s="87"/>
      <c r="BP17" s="56"/>
      <c r="BQ17" s="42">
        <f>BS17-60</f>
        <v>44657</v>
      </c>
      <c r="BR17" s="42">
        <f t="shared" si="5"/>
        <v>44652</v>
      </c>
      <c r="BS17" s="42">
        <f t="shared" si="6"/>
        <v>44717</v>
      </c>
      <c r="BT17" s="42">
        <f t="shared" si="7"/>
        <v>44713</v>
      </c>
      <c r="BU17" s="42">
        <f>BW17-210</f>
        <v>44717</v>
      </c>
      <c r="BV17" s="42">
        <f t="shared" si="8"/>
        <v>44713</v>
      </c>
      <c r="BW17" s="42">
        <f t="shared" si="9"/>
        <v>44927</v>
      </c>
      <c r="BX17" s="42">
        <f t="shared" si="10"/>
        <v>44927</v>
      </c>
    </row>
    <row r="18" spans="1:76" s="31" customFormat="1" ht="33" customHeight="1">
      <c r="A18" s="146" t="s">
        <v>721</v>
      </c>
      <c r="B18" s="146" t="s">
        <v>722</v>
      </c>
      <c r="C18" s="147" t="s">
        <v>723</v>
      </c>
      <c r="D18" s="148" t="str">
        <f t="shared" ca="1" si="1"/>
        <v>En cours</v>
      </c>
      <c r="E18" s="265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333">
        <f t="shared" si="2"/>
        <v>46759</v>
      </c>
      <c r="BB18" s="8" t="s">
        <v>724</v>
      </c>
      <c r="BC18" s="64" t="s">
        <v>721</v>
      </c>
      <c r="BD18" s="14" t="s">
        <v>695</v>
      </c>
      <c r="BE18" s="1" t="s">
        <v>695</v>
      </c>
      <c r="BF18" s="14" t="s">
        <v>53</v>
      </c>
      <c r="BG18" s="43">
        <v>45299</v>
      </c>
      <c r="BH18" s="11">
        <v>46759</v>
      </c>
      <c r="BI18" s="2">
        <f t="shared" si="3"/>
        <v>45292</v>
      </c>
      <c r="BJ18" s="11">
        <f t="shared" si="4"/>
        <v>46753</v>
      </c>
      <c r="BK18" s="49" t="s">
        <v>2</v>
      </c>
      <c r="BL18" s="56" t="s">
        <v>725</v>
      </c>
      <c r="BM18" s="56" t="s">
        <v>17</v>
      </c>
      <c r="BN18" s="49" t="s">
        <v>13</v>
      </c>
      <c r="BO18" s="87"/>
      <c r="BP18" s="56"/>
      <c r="BQ18" s="42">
        <f>BS18-60</f>
        <v>44999</v>
      </c>
      <c r="BR18" s="42">
        <f t="shared" si="5"/>
        <v>44986</v>
      </c>
      <c r="BS18" s="42">
        <f t="shared" si="6"/>
        <v>45059</v>
      </c>
      <c r="BT18" s="42">
        <f t="shared" si="7"/>
        <v>45047</v>
      </c>
      <c r="BU18" s="42">
        <f>BW18-240</f>
        <v>45059</v>
      </c>
      <c r="BV18" s="42">
        <f t="shared" si="8"/>
        <v>45047</v>
      </c>
      <c r="BW18" s="42">
        <f t="shared" si="9"/>
        <v>45299</v>
      </c>
      <c r="BX18" s="42">
        <f t="shared" si="10"/>
        <v>45292</v>
      </c>
    </row>
    <row r="19" spans="1:76" s="31" customFormat="1" ht="33" customHeight="1">
      <c r="A19" s="146" t="s">
        <v>726</v>
      </c>
      <c r="B19" s="146" t="s">
        <v>722</v>
      </c>
      <c r="C19" s="147" t="s">
        <v>727</v>
      </c>
      <c r="D19" s="148" t="str">
        <f t="shared" ca="1" si="1"/>
        <v>En cours</v>
      </c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333">
        <f t="shared" si="2"/>
        <v>45559</v>
      </c>
      <c r="BB19" s="8" t="s">
        <v>726</v>
      </c>
      <c r="BC19" s="64" t="s">
        <v>726</v>
      </c>
      <c r="BD19" s="14" t="s">
        <v>695</v>
      </c>
      <c r="BE19" s="1" t="s">
        <v>695</v>
      </c>
      <c r="BF19" s="14" t="s">
        <v>53</v>
      </c>
      <c r="BG19" s="43">
        <v>44099</v>
      </c>
      <c r="BH19" s="11">
        <v>45559</v>
      </c>
      <c r="BI19" s="2">
        <f t="shared" si="3"/>
        <v>44104</v>
      </c>
      <c r="BJ19" s="11">
        <f t="shared" si="4"/>
        <v>45565</v>
      </c>
      <c r="BK19" s="49" t="s">
        <v>2</v>
      </c>
      <c r="BL19" s="56" t="s">
        <v>728</v>
      </c>
      <c r="BM19" s="56" t="s">
        <v>19</v>
      </c>
      <c r="BN19" s="49" t="s">
        <v>13</v>
      </c>
      <c r="BO19" s="87"/>
      <c r="BP19" s="56"/>
      <c r="BQ19" s="45">
        <f>BS19-60</f>
        <v>43829</v>
      </c>
      <c r="BR19" s="45">
        <f t="shared" si="5"/>
        <v>43830</v>
      </c>
      <c r="BS19" s="45">
        <f t="shared" si="6"/>
        <v>43889</v>
      </c>
      <c r="BT19" s="45">
        <f t="shared" si="7"/>
        <v>43890</v>
      </c>
      <c r="BU19" s="45">
        <f>BW19-210</f>
        <v>43889</v>
      </c>
      <c r="BV19" s="45">
        <f t="shared" si="8"/>
        <v>43890</v>
      </c>
      <c r="BW19" s="45">
        <f t="shared" si="9"/>
        <v>44099</v>
      </c>
      <c r="BX19" s="45">
        <f t="shared" si="10"/>
        <v>44104</v>
      </c>
    </row>
    <row r="20" spans="1:76" s="31" customFormat="1" ht="33" customHeight="1">
      <c r="A20" s="146" t="s">
        <v>74</v>
      </c>
      <c r="B20" s="146" t="s">
        <v>722</v>
      </c>
      <c r="C20" s="147" t="s">
        <v>727</v>
      </c>
      <c r="D20" s="148" t="str">
        <f t="shared" ca="1" si="1"/>
        <v>À venir</v>
      </c>
      <c r="E20" s="265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333">
        <f t="shared" si="2"/>
        <v>46387</v>
      </c>
      <c r="BB20" s="8" t="s">
        <v>726</v>
      </c>
      <c r="BC20" s="64" t="s">
        <v>729</v>
      </c>
      <c r="BD20" s="14" t="s">
        <v>695</v>
      </c>
      <c r="BE20" s="1" t="s">
        <v>695</v>
      </c>
      <c r="BF20" s="61" t="s">
        <v>53</v>
      </c>
      <c r="BG20" s="43">
        <v>45560.000243055554</v>
      </c>
      <c r="BH20" s="11">
        <v>46387</v>
      </c>
      <c r="BI20" s="2">
        <f t="shared" si="3"/>
        <v>45565</v>
      </c>
      <c r="BJ20" s="11">
        <f t="shared" si="4"/>
        <v>46387</v>
      </c>
      <c r="BK20" s="49" t="s">
        <v>2</v>
      </c>
      <c r="BL20" s="56" t="s">
        <v>728</v>
      </c>
      <c r="BM20" s="56" t="s">
        <v>19</v>
      </c>
      <c r="BN20" s="49" t="s">
        <v>13</v>
      </c>
      <c r="BO20" s="87"/>
      <c r="BP20" s="56" t="s">
        <v>10</v>
      </c>
      <c r="BQ20" s="42">
        <f>BS20-90</f>
        <v>45320.000243055554</v>
      </c>
      <c r="BR20" s="42">
        <f t="shared" si="5"/>
        <v>45322</v>
      </c>
      <c r="BS20" s="42">
        <f t="shared" si="6"/>
        <v>45410.000243055554</v>
      </c>
      <c r="BT20" s="42">
        <f t="shared" si="7"/>
        <v>45412</v>
      </c>
      <c r="BU20" s="42">
        <f>BW20-150</f>
        <v>45410.000243055554</v>
      </c>
      <c r="BV20" s="42">
        <f t="shared" si="8"/>
        <v>45412</v>
      </c>
      <c r="BW20" s="42">
        <f t="shared" si="9"/>
        <v>45560.000243055554</v>
      </c>
      <c r="BX20" s="42">
        <f t="shared" si="10"/>
        <v>45565</v>
      </c>
    </row>
    <row r="21" spans="1:76" s="31" customFormat="1" ht="33" customHeight="1">
      <c r="A21" s="146" t="s">
        <v>730</v>
      </c>
      <c r="B21" s="146" t="s">
        <v>722</v>
      </c>
      <c r="C21" s="147" t="s">
        <v>731</v>
      </c>
      <c r="D21" s="148" t="str">
        <f t="shared" ca="1" si="1"/>
        <v>En cours</v>
      </c>
      <c r="E21" s="265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333">
        <f t="shared" si="2"/>
        <v>45604</v>
      </c>
      <c r="BB21" s="8" t="s">
        <v>730</v>
      </c>
      <c r="BC21" s="64" t="s">
        <v>730</v>
      </c>
      <c r="BD21" s="14" t="s">
        <v>695</v>
      </c>
      <c r="BE21" s="1" t="s">
        <v>695</v>
      </c>
      <c r="BF21" s="14" t="s">
        <v>53</v>
      </c>
      <c r="BG21" s="43">
        <v>44099</v>
      </c>
      <c r="BH21" s="11">
        <v>45604</v>
      </c>
      <c r="BI21" s="2">
        <f t="shared" si="3"/>
        <v>44104</v>
      </c>
      <c r="BJ21" s="11">
        <f t="shared" si="4"/>
        <v>45597</v>
      </c>
      <c r="BK21" s="49" t="s">
        <v>2</v>
      </c>
      <c r="BL21" s="56" t="s">
        <v>732</v>
      </c>
      <c r="BM21" s="56" t="s">
        <v>19</v>
      </c>
      <c r="BN21" s="49" t="s">
        <v>13</v>
      </c>
      <c r="BO21" s="87"/>
      <c r="BP21" s="56"/>
      <c r="BQ21" s="42">
        <f>BS21-60</f>
        <v>43829</v>
      </c>
      <c r="BR21" s="42">
        <f t="shared" si="5"/>
        <v>43830</v>
      </c>
      <c r="BS21" s="42">
        <f t="shared" si="6"/>
        <v>43889</v>
      </c>
      <c r="BT21" s="42">
        <f t="shared" si="7"/>
        <v>43890</v>
      </c>
      <c r="BU21" s="42">
        <f>BW21-210</f>
        <v>43889</v>
      </c>
      <c r="BV21" s="42">
        <f t="shared" si="8"/>
        <v>43890</v>
      </c>
      <c r="BW21" s="42">
        <f t="shared" si="9"/>
        <v>44099</v>
      </c>
      <c r="BX21" s="42">
        <f t="shared" si="10"/>
        <v>44104</v>
      </c>
    </row>
    <row r="22" spans="1:76" s="31" customFormat="1" ht="33" customHeight="1">
      <c r="A22" s="146" t="s">
        <v>74</v>
      </c>
      <c r="B22" s="146" t="s">
        <v>722</v>
      </c>
      <c r="C22" s="147" t="s">
        <v>731</v>
      </c>
      <c r="D22" s="148" t="str">
        <f t="shared" ca="1" si="1"/>
        <v>À venir</v>
      </c>
      <c r="E22" s="265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333">
        <f t="shared" si="2"/>
        <v>46387</v>
      </c>
      <c r="BB22" s="8" t="s">
        <v>730</v>
      </c>
      <c r="BC22" s="64" t="s">
        <v>733</v>
      </c>
      <c r="BD22" s="14" t="s">
        <v>695</v>
      </c>
      <c r="BE22" s="1" t="s">
        <v>695</v>
      </c>
      <c r="BF22" s="61" t="s">
        <v>53</v>
      </c>
      <c r="BG22" s="43">
        <v>45608.000243055554</v>
      </c>
      <c r="BH22" s="11">
        <v>46387</v>
      </c>
      <c r="BI22" s="2">
        <f t="shared" si="3"/>
        <v>45597</v>
      </c>
      <c r="BJ22" s="11">
        <f t="shared" si="4"/>
        <v>46387</v>
      </c>
      <c r="BK22" s="49" t="s">
        <v>2</v>
      </c>
      <c r="BL22" s="56" t="s">
        <v>732</v>
      </c>
      <c r="BM22" s="56" t="s">
        <v>19</v>
      </c>
      <c r="BN22" s="49" t="s">
        <v>13</v>
      </c>
      <c r="BO22" s="87"/>
      <c r="BP22" s="56" t="s">
        <v>10</v>
      </c>
      <c r="BQ22" s="42">
        <f>BS22-150</f>
        <v>45308.000243055554</v>
      </c>
      <c r="BR22" s="42">
        <f t="shared" si="5"/>
        <v>45322</v>
      </c>
      <c r="BS22" s="42">
        <f t="shared" si="6"/>
        <v>45458.000243055554</v>
      </c>
      <c r="BT22" s="42">
        <f t="shared" si="7"/>
        <v>45444</v>
      </c>
      <c r="BU22" s="42">
        <f>BW22-150</f>
        <v>45458.000243055554</v>
      </c>
      <c r="BV22" s="42">
        <f t="shared" si="8"/>
        <v>45444</v>
      </c>
      <c r="BW22" s="42">
        <f t="shared" si="9"/>
        <v>45608.000243055554</v>
      </c>
      <c r="BX22" s="42">
        <f t="shared" si="10"/>
        <v>45597</v>
      </c>
    </row>
    <row r="23" spans="1:76" s="31" customFormat="1" ht="33" customHeight="1">
      <c r="A23" s="146" t="s">
        <v>734</v>
      </c>
      <c r="B23" s="146" t="s">
        <v>639</v>
      </c>
      <c r="C23" s="147" t="s">
        <v>735</v>
      </c>
      <c r="D23" s="148" t="str">
        <f t="shared" ca="1" si="1"/>
        <v>En cours</v>
      </c>
      <c r="E23" s="265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333">
        <f t="shared" si="2"/>
        <v>46387</v>
      </c>
      <c r="BB23" s="8" t="s">
        <v>736</v>
      </c>
      <c r="BC23" s="381" t="s">
        <v>734</v>
      </c>
      <c r="BD23" s="14" t="s">
        <v>695</v>
      </c>
      <c r="BE23" s="1" t="s">
        <v>695</v>
      </c>
      <c r="BF23" s="61" t="s">
        <v>53</v>
      </c>
      <c r="BG23" s="43">
        <v>45342.000243055554</v>
      </c>
      <c r="BH23" s="11">
        <v>46387</v>
      </c>
      <c r="BI23" s="2">
        <f t="shared" si="3"/>
        <v>45351</v>
      </c>
      <c r="BJ23" s="11">
        <f t="shared" si="4"/>
        <v>46387</v>
      </c>
      <c r="BK23" s="49" t="s">
        <v>2</v>
      </c>
      <c r="BL23" s="56" t="s">
        <v>737</v>
      </c>
      <c r="BM23" s="56" t="s">
        <v>17</v>
      </c>
      <c r="BN23" s="49" t="s">
        <v>13</v>
      </c>
      <c r="BO23" s="87"/>
      <c r="BP23" s="56"/>
      <c r="BQ23" s="42">
        <f>BS23-60</f>
        <v>45072.000243055554</v>
      </c>
      <c r="BR23" s="42">
        <f t="shared" si="5"/>
        <v>45077</v>
      </c>
      <c r="BS23" s="42">
        <f t="shared" si="6"/>
        <v>45132.000243055554</v>
      </c>
      <c r="BT23" s="42">
        <f t="shared" si="7"/>
        <v>45138</v>
      </c>
      <c r="BU23" s="42">
        <f>BW23-210</f>
        <v>45132.000243055554</v>
      </c>
      <c r="BV23" s="42">
        <f t="shared" si="8"/>
        <v>45138</v>
      </c>
      <c r="BW23" s="42">
        <f t="shared" si="9"/>
        <v>45342.000243055554</v>
      </c>
      <c r="BX23" s="42">
        <f t="shared" si="10"/>
        <v>45351</v>
      </c>
    </row>
    <row r="24" spans="1:76" s="31" customFormat="1" ht="50.45" customHeight="1">
      <c r="A24" s="146" t="s">
        <v>738</v>
      </c>
      <c r="B24" s="146" t="s">
        <v>639</v>
      </c>
      <c r="C24" s="147" t="s">
        <v>739</v>
      </c>
      <c r="D24" s="148" t="str">
        <f t="shared" ca="1" si="1"/>
        <v>En cours</v>
      </c>
      <c r="E24" s="265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333">
        <f t="shared" si="2"/>
        <v>45493</v>
      </c>
      <c r="BB24" s="8" t="s">
        <v>738</v>
      </c>
      <c r="BC24" s="64" t="s">
        <v>738</v>
      </c>
      <c r="BD24" s="14" t="s">
        <v>695</v>
      </c>
      <c r="BE24" s="1" t="s">
        <v>695</v>
      </c>
      <c r="BF24" s="14" t="s">
        <v>53</v>
      </c>
      <c r="BG24" s="43">
        <v>44033</v>
      </c>
      <c r="BH24" s="11">
        <v>45493</v>
      </c>
      <c r="BI24" s="2">
        <f t="shared" si="3"/>
        <v>44043</v>
      </c>
      <c r="BJ24" s="11">
        <f t="shared" si="4"/>
        <v>45504</v>
      </c>
      <c r="BK24" s="49" t="s">
        <v>2</v>
      </c>
      <c r="BL24" s="380" t="s">
        <v>740</v>
      </c>
      <c r="BM24" s="56" t="s">
        <v>17</v>
      </c>
      <c r="BN24" s="49" t="s">
        <v>13</v>
      </c>
      <c r="BO24" s="87"/>
      <c r="BP24" s="56"/>
      <c r="BQ24" s="42">
        <f>BS24-60</f>
        <v>43763</v>
      </c>
      <c r="BR24" s="42">
        <f t="shared" si="5"/>
        <v>43769</v>
      </c>
      <c r="BS24" s="42">
        <f t="shared" si="6"/>
        <v>43823</v>
      </c>
      <c r="BT24" s="42">
        <f t="shared" si="7"/>
        <v>43830</v>
      </c>
      <c r="BU24" s="42">
        <f>BW24-210</f>
        <v>43823</v>
      </c>
      <c r="BV24" s="42">
        <f t="shared" si="8"/>
        <v>43830</v>
      </c>
      <c r="BW24" s="42">
        <f t="shared" si="9"/>
        <v>44033</v>
      </c>
      <c r="BX24" s="42">
        <f t="shared" si="10"/>
        <v>44043</v>
      </c>
    </row>
    <row r="25" spans="1:76" s="31" customFormat="1" ht="60.95" customHeight="1">
      <c r="A25" s="146" t="s">
        <v>74</v>
      </c>
      <c r="B25" s="146" t="s">
        <v>639</v>
      </c>
      <c r="C25" s="147" t="s">
        <v>739</v>
      </c>
      <c r="D25" s="148" t="str">
        <f t="shared" ca="1" si="1"/>
        <v>À venir</v>
      </c>
      <c r="E25" s="265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333">
        <f t="shared" si="2"/>
        <v>46387</v>
      </c>
      <c r="BB25" s="8" t="s">
        <v>738</v>
      </c>
      <c r="BC25" s="64" t="s">
        <v>741</v>
      </c>
      <c r="BD25" s="14" t="s">
        <v>695</v>
      </c>
      <c r="BE25" s="1" t="s">
        <v>695</v>
      </c>
      <c r="BF25" s="61" t="s">
        <v>53</v>
      </c>
      <c r="BG25" s="43">
        <v>45495.000243055554</v>
      </c>
      <c r="BH25" s="11">
        <v>46387</v>
      </c>
      <c r="BI25" s="2">
        <f t="shared" si="3"/>
        <v>45504</v>
      </c>
      <c r="BJ25" s="11">
        <f t="shared" si="4"/>
        <v>46387</v>
      </c>
      <c r="BK25" s="49" t="s">
        <v>2</v>
      </c>
      <c r="BL25" s="380" t="s">
        <v>740</v>
      </c>
      <c r="BM25" s="56" t="s">
        <v>19</v>
      </c>
      <c r="BN25" s="49" t="s">
        <v>13</v>
      </c>
      <c r="BO25" s="87"/>
      <c r="BP25" s="56" t="s">
        <v>10</v>
      </c>
      <c r="BQ25" s="42">
        <f>BS25-90</f>
        <v>45225.000243055554</v>
      </c>
      <c r="BR25" s="42">
        <f t="shared" si="5"/>
        <v>45230</v>
      </c>
      <c r="BS25" s="42">
        <f t="shared" si="6"/>
        <v>45315.000243055554</v>
      </c>
      <c r="BT25" s="42">
        <f t="shared" si="7"/>
        <v>45322</v>
      </c>
      <c r="BU25" s="42">
        <f>BW25-180</f>
        <v>45315.000243055554</v>
      </c>
      <c r="BV25" s="42">
        <f t="shared" si="8"/>
        <v>45322</v>
      </c>
      <c r="BW25" s="42">
        <f t="shared" si="9"/>
        <v>45495.000243055554</v>
      </c>
      <c r="BX25" s="42">
        <f t="shared" si="10"/>
        <v>45504</v>
      </c>
    </row>
    <row r="26" spans="1:76" s="31" customFormat="1" ht="33" customHeight="1">
      <c r="A26" s="146" t="s">
        <v>742</v>
      </c>
      <c r="B26" s="146" t="s">
        <v>639</v>
      </c>
      <c r="C26" s="147" t="s">
        <v>743</v>
      </c>
      <c r="D26" s="148" t="str">
        <f t="shared" ca="1" si="1"/>
        <v>En cours</v>
      </c>
      <c r="E26" s="265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333">
        <f t="shared" si="2"/>
        <v>45745</v>
      </c>
      <c r="BB26" s="8" t="s">
        <v>742</v>
      </c>
      <c r="BC26" s="64" t="s">
        <v>742</v>
      </c>
      <c r="BD26" s="14" t="s">
        <v>695</v>
      </c>
      <c r="BE26" s="1" t="s">
        <v>695</v>
      </c>
      <c r="BF26" s="14" t="s">
        <v>53</v>
      </c>
      <c r="BG26" s="43">
        <v>45015</v>
      </c>
      <c r="BH26" s="11">
        <v>45745</v>
      </c>
      <c r="BI26" s="2">
        <f t="shared" si="3"/>
        <v>45016</v>
      </c>
      <c r="BJ26" s="11">
        <f t="shared" si="4"/>
        <v>45747</v>
      </c>
      <c r="BK26" s="49" t="s">
        <v>2</v>
      </c>
      <c r="BL26" s="56" t="s">
        <v>744</v>
      </c>
      <c r="BM26" s="56" t="s">
        <v>17</v>
      </c>
      <c r="BN26" s="49" t="s">
        <v>13</v>
      </c>
      <c r="BO26" s="87"/>
      <c r="BP26" s="56"/>
      <c r="BQ26" s="42">
        <f>BS26-60</f>
        <v>44745</v>
      </c>
      <c r="BR26" s="42">
        <f t="shared" si="5"/>
        <v>44743</v>
      </c>
      <c r="BS26" s="42">
        <f t="shared" si="6"/>
        <v>44805</v>
      </c>
      <c r="BT26" s="42">
        <f t="shared" si="7"/>
        <v>44805</v>
      </c>
      <c r="BU26" s="42">
        <f>BW26-210</f>
        <v>44805</v>
      </c>
      <c r="BV26" s="42">
        <f t="shared" si="8"/>
        <v>44805</v>
      </c>
      <c r="BW26" s="42">
        <f t="shared" si="9"/>
        <v>45015</v>
      </c>
      <c r="BX26" s="42">
        <f t="shared" si="10"/>
        <v>45016</v>
      </c>
    </row>
    <row r="27" spans="1:76" s="31" customFormat="1" ht="33" hidden="1" customHeight="1">
      <c r="A27" s="146" t="s">
        <v>745</v>
      </c>
      <c r="B27" s="146" t="s">
        <v>639</v>
      </c>
      <c r="C27" s="147" t="s">
        <v>746</v>
      </c>
      <c r="D27" s="148" t="str">
        <f t="shared" ref="D27:D28" ca="1" si="11">IF(BH27&lt;TODAY(),"Terminé",(IF(BG27&gt;=TODAY(),"A venir","En cours")))</f>
        <v>En cours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3">
        <f t="shared" si="2"/>
        <v>46398</v>
      </c>
      <c r="BB27" s="8" t="s">
        <v>745</v>
      </c>
      <c r="BC27" s="64" t="s">
        <v>745</v>
      </c>
      <c r="BD27" s="14" t="s">
        <v>695</v>
      </c>
      <c r="BE27" s="1" t="s">
        <v>695</v>
      </c>
      <c r="BF27" s="14" t="s">
        <v>53</v>
      </c>
      <c r="BG27" s="43">
        <v>44938</v>
      </c>
      <c r="BH27" s="11">
        <v>46398</v>
      </c>
      <c r="BI27" s="2">
        <f t="shared" si="3"/>
        <v>44927</v>
      </c>
      <c r="BJ27" s="11">
        <f t="shared" si="4"/>
        <v>46388</v>
      </c>
      <c r="BK27" s="49" t="s">
        <v>2</v>
      </c>
      <c r="BL27" s="14" t="s">
        <v>747</v>
      </c>
      <c r="BM27" s="14" t="s">
        <v>14</v>
      </c>
      <c r="BN27" s="49" t="s">
        <v>13</v>
      </c>
      <c r="BO27" s="72"/>
      <c r="BP27" s="14"/>
      <c r="BQ27" s="42">
        <f>BS27-60</f>
        <v>44668</v>
      </c>
      <c r="BR27" s="42">
        <f t="shared" si="5"/>
        <v>44681</v>
      </c>
      <c r="BS27" s="42">
        <f t="shared" si="6"/>
        <v>44728</v>
      </c>
      <c r="BT27" s="42">
        <f t="shared" si="7"/>
        <v>44742</v>
      </c>
      <c r="BU27" s="42">
        <f>BW27-210</f>
        <v>44728</v>
      </c>
      <c r="BV27" s="42">
        <f t="shared" si="8"/>
        <v>44742</v>
      </c>
      <c r="BW27" s="42">
        <f t="shared" si="9"/>
        <v>44938</v>
      </c>
      <c r="BX27" s="42">
        <f t="shared" si="10"/>
        <v>44927</v>
      </c>
    </row>
    <row r="28" spans="1:76" s="31" customFormat="1" ht="33" hidden="1" customHeight="1">
      <c r="A28" s="146" t="s">
        <v>748</v>
      </c>
      <c r="B28" s="146" t="s">
        <v>639</v>
      </c>
      <c r="C28" s="147" t="s">
        <v>749</v>
      </c>
      <c r="D28" s="148" t="str">
        <f t="shared" ca="1" si="11"/>
        <v>En cours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3">
        <f t="shared" si="2"/>
        <v>46465</v>
      </c>
      <c r="BB28" s="8" t="s">
        <v>748</v>
      </c>
      <c r="BC28" s="64" t="s">
        <v>748</v>
      </c>
      <c r="BD28" s="14" t="s">
        <v>695</v>
      </c>
      <c r="BE28" s="1" t="s">
        <v>695</v>
      </c>
      <c r="BF28" s="14" t="s">
        <v>179</v>
      </c>
      <c r="BG28" s="43">
        <v>45005</v>
      </c>
      <c r="BH28" s="11">
        <v>46465</v>
      </c>
      <c r="BI28" s="2">
        <f t="shared" si="3"/>
        <v>45016</v>
      </c>
      <c r="BJ28" s="11">
        <f t="shared" si="4"/>
        <v>46477</v>
      </c>
      <c r="BK28" s="49" t="s">
        <v>2</v>
      </c>
      <c r="BL28" s="14" t="s">
        <v>750</v>
      </c>
      <c r="BM28" s="14" t="s">
        <v>14</v>
      </c>
      <c r="BN28" s="49" t="s">
        <v>13</v>
      </c>
      <c r="BO28" s="72"/>
      <c r="BP28" s="14"/>
      <c r="BQ28" s="42">
        <f>BS28-60</f>
        <v>44735</v>
      </c>
      <c r="BR28" s="42">
        <f t="shared" si="5"/>
        <v>44742</v>
      </c>
      <c r="BS28" s="42">
        <f t="shared" si="6"/>
        <v>44795</v>
      </c>
      <c r="BT28" s="42">
        <f t="shared" si="7"/>
        <v>44804</v>
      </c>
      <c r="BU28" s="42">
        <f>BW28-210</f>
        <v>44795</v>
      </c>
      <c r="BV28" s="42">
        <f t="shared" si="8"/>
        <v>44804</v>
      </c>
      <c r="BW28" s="42">
        <f t="shared" si="9"/>
        <v>45005</v>
      </c>
      <c r="BX28" s="42">
        <f t="shared" si="10"/>
        <v>45016</v>
      </c>
    </row>
  </sheetData>
  <sheetProtection algorithmName="SHA-512" hashValue="8IuFhjYkE9Dx3abEErPfONLMnR0lySNuHCNH21Q2XR4uaAY1ml+Sbp1fMZvhslA+l/w5vnbAwT2XqpDf/2ceQg==" saltValue="RG4veDgIsqdDI1NgfszHkg==" spinCount="100000" sheet="1" formatCells="0" autoFilter="0"/>
  <autoFilter ref="A6:D6" xr:uid="{6FD66423-0589-4B11-9917-96CA4FE04513}"/>
  <mergeCells count="4">
    <mergeCell ref="E5:P5"/>
    <mergeCell ref="Q5:AB5"/>
    <mergeCell ref="AC5:AN5"/>
    <mergeCell ref="A4:B4"/>
  </mergeCells>
  <conditionalFormatting sqref="C2">
    <cfRule type="expression" dxfId="65" priority="12">
      <formula>AND(BL$6&gt;=#REF!,BL$6&lt;=#REF!)</formula>
    </cfRule>
    <cfRule type="expression" dxfId="64" priority="13">
      <formula>AND(BL$6&gt;=#REF!,BL$6&lt;=#REF!)</formula>
    </cfRule>
    <cfRule type="expression" dxfId="63" priority="14">
      <formula>AND(BL$6&gt;=#REF!,BL$6&lt;=#REF!)</formula>
    </cfRule>
    <cfRule type="expression" dxfId="62" priority="15">
      <formula>AND(BL$6&gt;=#REF!,BL$6&lt;=#REF!)</formula>
    </cfRule>
  </conditionalFormatting>
  <conditionalFormatting sqref="D1:D5 D29:D1048576">
    <cfRule type="containsText" dxfId="61" priority="26" operator="containsText" text="A venir">
      <formula>NOT(ISERROR(SEARCH("A venir",D1)))</formula>
    </cfRule>
  </conditionalFormatting>
  <conditionalFormatting sqref="D1:D1048576">
    <cfRule type="containsText" dxfId="60" priority="4" operator="containsText" text="Term">
      <formula>NOT(ISERROR(SEARCH("Term",D1)))</formula>
    </cfRule>
  </conditionalFormatting>
  <conditionalFormatting sqref="D6:D28">
    <cfRule type="containsText" dxfId="59" priority="5" operator="containsText" text="À venir">
      <formula>NOT(ISERROR(SEARCH("À venir",D6)))</formula>
    </cfRule>
  </conditionalFormatting>
  <conditionalFormatting sqref="D7:D28">
    <cfRule type="containsText" dxfId="58" priority="6" operator="containsText" text="En cours">
      <formula>NOT(ISERROR(SEARCH("En cours",D7)))</formula>
    </cfRule>
    <cfRule type="expression" dxfId="57" priority="7">
      <formula>AND(D$6&gt;=$BR7,D$6&lt;=$BT7)</formula>
    </cfRule>
    <cfRule type="expression" dxfId="56" priority="8">
      <formula>AND(D$6&gt;=$BI7,D$6&lt;=$BJ7)</formula>
    </cfRule>
    <cfRule type="expression" dxfId="55" priority="9">
      <formula>AND(D$6&gt;=$BV7,D$6&lt;=$BX7)</formula>
    </cfRule>
  </conditionalFormatting>
  <conditionalFormatting sqref="E7:AN28">
    <cfRule type="expression" dxfId="54" priority="1">
      <formula>AND(E$6&gt;=$BI7,E$6&lt;=$BJ7)</formula>
    </cfRule>
    <cfRule type="expression" dxfId="53" priority="2">
      <formula>AND(E$6&gt;=$BV7,E$6&lt;=$BX7)</formula>
    </cfRule>
    <cfRule type="expression" dxfId="52" priority="3">
      <formula>AND(E$6&gt;=$BR7,E$6&lt;=$BT7)</formula>
    </cfRule>
  </conditionalFormatting>
  <printOptions horizontalCentered="1" verticalCentered="1"/>
  <pageMargins left="0" right="0" top="0.35433070866141736" bottom="0.35433070866141736" header="0.31496062992125984" footer="0.31496062992125984"/>
  <pageSetup paperSize="8" scale="8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651013-C2A8-4BF3-B74D-54FD806C28C3}">
          <x14:formula1>
            <xm:f>Feuil1!$B$7:$B$9</xm:f>
          </x14:formula1>
          <xm:sqref>BN7:BN26</xm:sqref>
        </x14:dataValidation>
        <x14:dataValidation type="list" allowBlank="1" showInputMessage="1" showErrorMessage="1" xr:uid="{12CFAEC5-55D1-444E-8660-6BCCC47E4DF4}">
          <x14:formula1>
            <xm:f>Feuil1!$D$7:$D$8</xm:f>
          </x14:formula1>
          <xm:sqref>BO7:BP26</xm:sqref>
        </x14:dataValidation>
        <x14:dataValidation type="list" allowBlank="1" showInputMessage="1" showErrorMessage="1" xr:uid="{DF703C3A-C6DC-45DD-ABA2-0261106EB6F1}">
          <x14:formula1>
            <xm:f>Feuil1!$A$1:$A$3</xm:f>
          </x14:formula1>
          <xm:sqref>BK7:BK28</xm:sqref>
        </x14:dataValidation>
        <x14:dataValidation type="list" allowBlank="1" showInputMessage="1" showErrorMessage="1" xr:uid="{82C19D19-0EC3-400B-8528-749E47476A70}">
          <x14:formula1>
            <xm:f>Feuil1!$A$7:$A$13</xm:f>
          </x14:formula1>
          <xm:sqref>BM7:BM28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dce434-a1f9-4dc0-8901-d144ff65285a">
      <Terms xmlns="http://schemas.microsoft.com/office/infopath/2007/PartnerControls"/>
    </lcf76f155ced4ddcb4097134ff3c332f>
    <TaxCatchAll xmlns="0129eca8-e40c-4a5d-a604-2bb1ebaf3f5e" xsi:nil="true"/>
    <SharedWithUsers xmlns="0129eca8-e40c-4a5d-a604-2bb1ebaf3f5e">
      <UserInfo>
        <DisplayName>Noémie LORMEL</DisplayName>
        <AccountId>350</AccountId>
        <AccountType/>
      </UserInfo>
      <UserInfo>
        <DisplayName>Kafia BELKEBLA</DisplayName>
        <AccountId>46</AccountId>
        <AccountType/>
      </UserInfo>
      <UserInfo>
        <DisplayName>Zineb ETTALBI</DisplayName>
        <AccountId>47</AccountId>
        <AccountType/>
      </UserInfo>
      <UserInfo>
        <DisplayName>Coffi GNANGUENON</DisplayName>
        <AccountId>167</AccountId>
        <AccountType/>
      </UserInfo>
      <UserInfo>
        <DisplayName>Yannick COSTA</DisplayName>
        <AccountId>1122</AccountId>
        <AccountType/>
      </UserInfo>
      <UserInfo>
        <DisplayName>Virginie SCHIRMER</DisplayName>
        <AccountId>79</AccountId>
        <AccountType/>
      </UserInfo>
      <UserInfo>
        <DisplayName>Yannetti SABAS</DisplayName>
        <AccountId>110</AccountId>
        <AccountType/>
      </UserInfo>
      <UserInfo>
        <DisplayName>Esmahene BARDI</DisplayName>
        <AccountId>1096</AccountId>
        <AccountType/>
      </UserInfo>
      <UserInfo>
        <DisplayName>Hasina BESSE</DisplayName>
        <AccountId>130</AccountId>
        <AccountType/>
      </UserInfo>
      <UserInfo>
        <DisplayName>Angelique DIZIER</DisplayName>
        <AccountId>171</AccountId>
        <AccountType/>
      </UserInfo>
      <UserInfo>
        <DisplayName>Gaelle KERANGOAREC</DisplayName>
        <AccountId>586</AccountId>
        <AccountType/>
      </UserInfo>
      <UserInfo>
        <DisplayName>Ilham TABBAA</DisplayName>
        <AccountId>163</AccountId>
        <AccountType/>
      </UserInfo>
      <UserInfo>
        <DisplayName>Juliette VINCELET</DisplayName>
        <AccountId>968</AccountId>
        <AccountType/>
      </UserInfo>
      <UserInfo>
        <DisplayName>Delphine JANIN</DisplayName>
        <AccountId>88</AccountId>
        <AccountType/>
      </UserInfo>
      <UserInfo>
        <DisplayName>Nadia CODO</DisplayName>
        <AccountId>73</AccountId>
        <AccountType/>
      </UserInfo>
      <UserInfo>
        <DisplayName>Paul GOUHIER</DisplayName>
        <AccountId>48</AccountId>
        <AccountType/>
      </UserInfo>
      <UserInfo>
        <DisplayName>Adrien LOPEZ</DisplayName>
        <AccountId>842</AccountId>
        <AccountType/>
      </UserInfo>
      <UserInfo>
        <DisplayName>Fabrice CHEDEBOIS</DisplayName>
        <AccountId>30</AccountId>
        <AccountType/>
      </UserInfo>
      <UserInfo>
        <DisplayName>Catherine BERSANI</DisplayName>
        <AccountId>117</AccountId>
        <AccountType/>
      </UserInfo>
      <UserInfo>
        <DisplayName>Hugues LEFRANC</DisplayName>
        <AccountId>612</AccountId>
        <AccountType/>
      </UserInfo>
      <UserInfo>
        <DisplayName>Isabelle PAULUS</DisplayName>
        <AccountId>140</AccountId>
        <AccountType/>
      </UserInfo>
      <UserInfo>
        <DisplayName>Cindy BUFFIERE</DisplayName>
        <AccountId>739</AccountId>
        <AccountType/>
      </UserInfo>
      <UserInfo>
        <DisplayName>Sophie PELLOT</DisplayName>
        <AccountId>883</AccountId>
        <AccountType/>
      </UserInfo>
      <UserInfo>
        <DisplayName>Elizabeta JOVANOVIC</DisplayName>
        <AccountId>1159</AccountId>
        <AccountType/>
      </UserInfo>
      <UserInfo>
        <DisplayName>Christine MOREAU</DisplayName>
        <AccountId>289</AccountId>
        <AccountType/>
      </UserInfo>
      <UserInfo>
        <DisplayName>Gwendoline FONTANA-GUILLE</DisplayName>
        <AccountId>180</AccountId>
        <AccountType/>
      </UserInfo>
      <UserInfo>
        <DisplayName>Sandrine BOURG</DisplayName>
        <AccountId>21</AccountId>
        <AccountType/>
      </UserInfo>
      <UserInfo>
        <DisplayName>Clémence BRESCON</DisplayName>
        <AccountId>792</AccountId>
        <AccountType/>
      </UserInfo>
      <UserInfo>
        <DisplayName>Alexandra DONNY</DisplayName>
        <AccountId>39</AccountId>
        <AccountType/>
      </UserInfo>
      <UserInfo>
        <DisplayName>Nathalie CHELLI</DisplayName>
        <AccountId>119</AccountId>
        <AccountType/>
      </UserInfo>
      <UserInfo>
        <DisplayName>Brenda DUFAUD VIRGINIE</DisplayName>
        <AccountId>885</AccountId>
        <AccountType/>
      </UserInfo>
      <UserInfo>
        <DisplayName>Aurore BETOULLE</DisplayName>
        <AccountId>98</AccountId>
        <AccountType/>
      </UserInfo>
      <UserInfo>
        <DisplayName>Katia HAMOUM</DisplayName>
        <AccountId>872</AccountId>
        <AccountType/>
      </UserInfo>
      <UserInfo>
        <DisplayName>Manel OUKRIF</DisplayName>
        <AccountId>1257</AccountId>
        <AccountType/>
      </UserInfo>
      <UserInfo>
        <DisplayName>Djamel NIATI</DisplayName>
        <AccountId>1204</AccountId>
        <AccountType/>
      </UserInfo>
      <UserInfo>
        <DisplayName>Kipeya OUATTARA</DisplayName>
        <AccountId>923</AccountId>
        <AccountType/>
      </UserInfo>
      <UserInfo>
        <DisplayName>Marisa FERNANDES</DisplayName>
        <AccountId>120</AccountId>
        <AccountType/>
      </UserInfo>
      <UserInfo>
        <DisplayName>Achats "BIOLOGIE"</DisplayName>
        <AccountId>49</AccountId>
        <AccountType/>
      </UserInfo>
      <UserInfo>
        <DisplayName>DIM</DisplayName>
        <AccountId>922</AccountId>
        <AccountType/>
      </UserInfo>
      <UserInfo>
        <DisplayName>Charlotte BRASSELET</DisplayName>
        <AccountId>504</AccountId>
        <AccountType/>
      </UserInfo>
      <UserInfo>
        <DisplayName>Cécile SEYRAT</DisplayName>
        <AccountId>141</AccountId>
        <AccountType/>
      </UserInfo>
      <UserInfo>
        <DisplayName>Hamza IDDOUCH</DisplayName>
        <AccountId>1286</AccountId>
        <AccountType/>
      </UserInfo>
      <UserInfo>
        <DisplayName>Zainab EL BAHRI</DisplayName>
        <AccountId>428</AccountId>
        <AccountType/>
      </UserInfo>
      <UserInfo>
        <DisplayName>Caroline GERLING</DisplayName>
        <AccountId>332</AccountId>
        <AccountType/>
      </UserInfo>
      <UserInfo>
        <DisplayName>Edouard BERTHOLON</DisplayName>
        <AccountId>1161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E29A285570D429C70C05563877D72" ma:contentTypeVersion="18" ma:contentTypeDescription="Crée un document." ma:contentTypeScope="" ma:versionID="f852490daf0ae7b33cda855763151aa9">
  <xsd:schema xmlns:xsd="http://www.w3.org/2001/XMLSchema" xmlns:xs="http://www.w3.org/2001/XMLSchema" xmlns:p="http://schemas.microsoft.com/office/2006/metadata/properties" xmlns:ns2="9fdce434-a1f9-4dc0-8901-d144ff65285a" xmlns:ns3="0129eca8-e40c-4a5d-a604-2bb1ebaf3f5e" targetNamespace="http://schemas.microsoft.com/office/2006/metadata/properties" ma:root="true" ma:fieldsID="e737a1b4b7a91538bb61b92764744c31" ns2:_="" ns3:_="">
    <xsd:import namespace="9fdce434-a1f9-4dc0-8901-d144ff65285a"/>
    <xsd:import namespace="0129eca8-e40c-4a5d-a604-2bb1ebaf3f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ce434-a1f9-4dc0-8901-d144ff652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df191bc-fe12-4cfc-b2f0-3b9fee9a1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9eca8-e40c-4a5d-a604-2bb1ebaf3f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48ccce-7e8a-4a63-a65a-1ebbf020668e}" ma:internalName="TaxCatchAll" ma:showField="CatchAllData" ma:web="0129eca8-e40c-4a5d-a604-2bb1ebaf3f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FB0993-E7F2-49DD-B5DF-8A28265BE23E}"/>
</file>

<file path=customXml/itemProps2.xml><?xml version="1.0" encoding="utf-8"?>
<ds:datastoreItem xmlns:ds="http://schemas.openxmlformats.org/officeDocument/2006/customXml" ds:itemID="{110856A6-FE97-4F98-A51F-76A728B58ACC}"/>
</file>

<file path=customXml/itemProps3.xml><?xml version="1.0" encoding="utf-8"?>
<ds:datastoreItem xmlns:ds="http://schemas.openxmlformats.org/officeDocument/2006/customXml" ds:itemID="{EAF48F40-51A4-45C6-B3C9-01BC87BCE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Kafia BELKEBLA</dc:creator>
  <cp:keywords/>
  <dc:description/>
  <cp:lastModifiedBy/>
  <cp:revision/>
  <dcterms:created xsi:type="dcterms:W3CDTF">2023-12-05T17:57:41Z</dcterms:created>
  <dcterms:modified xsi:type="dcterms:W3CDTF">2024-04-10T08:42:23Z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0x0101003EBE29A285570D429C70C05563877D72</vt:lpwstr>
  </property>
  <property fmtid="{D5CDD505-2E9C-101B-9397-08002B2CF9AE}" pid="3" name="MediaServiceImageTags">
    <vt:lpwstr/>
  </property>
</Properties>
</file>